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vlabednarova/Desktop/11 Bakalarska prace/"/>
    </mc:Choice>
  </mc:AlternateContent>
  <xr:revisionPtr revIDLastSave="0" documentId="13_ncr:1_{1290AA2C-B5AE-5E48-9F3E-51B4E43D64FA}" xr6:coauthVersionLast="36" xr6:coauthVersionMax="36" xr10:uidLastSave="{00000000-0000-0000-0000-000000000000}"/>
  <bookViews>
    <workbookView xWindow="1960" yWindow="460" windowWidth="19340" windowHeight="15500" activeTab="1" xr2:uid="{A9928EBC-FBB2-DE42-B172-F267D41B576B}"/>
  </bookViews>
  <sheets>
    <sheet name="A.1" sheetId="1" r:id="rId1"/>
    <sheet name="A.2" sheetId="5" r:id="rId2"/>
    <sheet name="List1" sheetId="4" state="hidden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2" i="1" l="1"/>
  <c r="M13" i="1"/>
  <c r="C14" i="1"/>
  <c r="D10" i="1"/>
  <c r="C24" i="5" l="1"/>
  <c r="C19" i="5"/>
  <c r="C18" i="5"/>
  <c r="E23" i="5"/>
  <c r="C23" i="5"/>
  <c r="E10" i="1" l="1"/>
  <c r="F10" i="1"/>
  <c r="G10" i="1"/>
  <c r="H10" i="1"/>
  <c r="I10" i="1"/>
  <c r="J10" i="1"/>
  <c r="K10" i="1"/>
  <c r="L10" i="1"/>
  <c r="C10" i="1"/>
  <c r="B20" i="1"/>
  <c r="E24" i="5" l="1"/>
  <c r="M10" i="1" l="1"/>
  <c r="O23" i="1"/>
  <c r="O24" i="1"/>
  <c r="O25" i="1"/>
  <c r="M26" i="1" l="1"/>
  <c r="O10" i="1" s="1"/>
  <c r="F9" i="4"/>
  <c r="F7" i="4"/>
  <c r="F6" i="4"/>
  <c r="C7" i="4"/>
  <c r="C9" i="4"/>
  <c r="C8" i="4"/>
  <c r="U6" i="4"/>
  <c r="AL10" i="1" l="1"/>
  <c r="AS10" i="1"/>
  <c r="AJ10" i="1"/>
  <c r="AA10" i="1"/>
  <c r="AX10" i="1"/>
  <c r="AH10" i="1"/>
  <c r="R10" i="1"/>
  <c r="AO10" i="1"/>
  <c r="Y10" i="1"/>
  <c r="AV10" i="1"/>
  <c r="AF10" i="1"/>
  <c r="P10" i="1"/>
  <c r="AM10" i="1"/>
  <c r="W10" i="1"/>
  <c r="N10" i="1"/>
  <c r="AC10" i="1"/>
  <c r="AQ10" i="1"/>
  <c r="AD10" i="1"/>
  <c r="AK10" i="1"/>
  <c r="U10" i="1"/>
  <c r="AR10" i="1"/>
  <c r="AB10" i="1"/>
  <c r="AY10" i="1"/>
  <c r="AI10" i="1"/>
  <c r="S10" i="1"/>
  <c r="V10" i="1"/>
  <c r="AZ10" i="1"/>
  <c r="T10" i="1"/>
  <c r="AT10" i="1"/>
  <c r="AP10" i="1"/>
  <c r="Z10" i="1"/>
  <c r="AW10" i="1"/>
  <c r="AG10" i="1"/>
  <c r="Q10" i="1"/>
  <c r="AN10" i="1"/>
  <c r="X10" i="1"/>
  <c r="AU10" i="1"/>
  <c r="AE10" i="1"/>
  <c r="M14" i="1"/>
  <c r="M15" i="1" s="1"/>
  <c r="N14" i="1"/>
  <c r="N15" i="1" s="1"/>
  <c r="O14" i="1"/>
  <c r="O15" i="1" s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I14" i="1"/>
  <c r="D14" i="1"/>
  <c r="E14" i="1"/>
  <c r="F14" i="1"/>
  <c r="G14" i="1"/>
  <c r="H14" i="1"/>
  <c r="J14" i="1"/>
  <c r="K14" i="1"/>
  <c r="L14" i="1"/>
  <c r="L15" i="1" s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S15" i="1" l="1"/>
  <c r="AG15" i="1" l="1"/>
  <c r="AW15" i="1"/>
  <c r="T15" i="1"/>
  <c r="Q15" i="1"/>
  <c r="AZ15" i="1"/>
  <c r="AE15" i="1"/>
  <c r="AS15" i="1"/>
  <c r="AC15" i="1"/>
  <c r="AR15" i="1"/>
  <c r="AH15" i="1"/>
  <c r="AP15" i="1"/>
  <c r="AO15" i="1"/>
  <c r="Y15" i="1"/>
  <c r="AT15" i="1"/>
  <c r="AJ15" i="1"/>
  <c r="V15" i="1"/>
  <c r="AK15" i="1"/>
  <c r="U15" i="1"/>
  <c r="AD15" i="1"/>
  <c r="AB15" i="1"/>
  <c r="AQ15" i="1"/>
  <c r="AL15" i="1"/>
  <c r="AV15" i="1"/>
  <c r="AF15" i="1"/>
  <c r="P15" i="1"/>
  <c r="AU15" i="1"/>
  <c r="AA15" i="1"/>
  <c r="W15" i="1"/>
  <c r="R15" i="1"/>
  <c r="AN15" i="1"/>
  <c r="X15" i="1"/>
  <c r="Z15" i="1"/>
  <c r="AM15" i="1"/>
  <c r="AX15" i="1"/>
  <c r="AY15" i="1"/>
  <c r="AI15" i="1"/>
  <c r="F15" i="1" l="1"/>
  <c r="J15" i="1"/>
  <c r="G15" i="1"/>
  <c r="K15" i="1"/>
  <c r="D15" i="1"/>
  <c r="H15" i="1"/>
  <c r="E15" i="1"/>
  <c r="I15" i="1"/>
  <c r="C15" i="1"/>
  <c r="E19" i="1" s="1"/>
</calcChain>
</file>

<file path=xl/sharedStrings.xml><?xml version="1.0" encoding="utf-8"?>
<sst xmlns="http://schemas.openxmlformats.org/spreadsheetml/2006/main" count="131" uniqueCount="81">
  <si>
    <t>r</t>
  </si>
  <si>
    <t>První stěna</t>
  </si>
  <si>
    <t>Blanket</t>
  </si>
  <si>
    <t>Divertor</t>
  </si>
  <si>
    <t>inflace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</si>
  <si>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</si>
  <si>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</si>
  <si>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</si>
  <si>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</si>
  <si>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</si>
  <si>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</si>
  <si>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</si>
  <si>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</si>
  <si>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</si>
  <si>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</si>
  <si>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</si>
  <si>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</si>
  <si>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</si>
  <si>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</si>
  <si>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</si>
  <si>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</si>
  <si>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</si>
  <si>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</si>
  <si>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</si>
  <si>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</si>
  <si>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1995</t>
  </si>
  <si>
    <t>EUR</t>
  </si>
  <si>
    <t>2016</t>
  </si>
  <si>
    <t>2017</t>
  </si>
  <si>
    <t>2018</t>
  </si>
  <si>
    <t>-</t>
  </si>
  <si>
    <t>t</t>
  </si>
  <si>
    <t>IN</t>
  </si>
  <si>
    <t>O&amp;U</t>
  </si>
  <si>
    <t>Npal</t>
  </si>
  <si>
    <t>L&amp;O</t>
  </si>
  <si>
    <t>PROMĚNNÉ</t>
  </si>
  <si>
    <t>Další údaje</t>
  </si>
  <si>
    <t>Výpočet LCOE</t>
  </si>
  <si>
    <t>komponenta</t>
  </si>
  <si>
    <t>Celkem</t>
  </si>
  <si>
    <t>cenové hladiny roku</t>
  </si>
  <si>
    <t>údaj</t>
  </si>
  <si>
    <t>Data ČSÚ o inflaci (bazický rok 2015)</t>
  </si>
  <si>
    <t>jednotka</t>
  </si>
  <si>
    <t>$/MWh</t>
  </si>
  <si>
    <t>EUR/kW</t>
  </si>
  <si>
    <t>EUR/MWh</t>
  </si>
  <si>
    <t>https://www.cnb.cz/cs/financni_trhy/devizovy_trh/kurzy_devizoveho_trhu/denni_kurz.jsp</t>
  </si>
  <si>
    <t>Informace o kurzech ČNB ke 22.03.2019</t>
  </si>
  <si>
    <t>USD</t>
  </si>
  <si>
    <t>$/kW</t>
  </si>
  <si>
    <t>po přepočtu měny</t>
  </si>
  <si>
    <t>ceny r. 2015</t>
  </si>
  <si>
    <t>zkratka</t>
  </si>
  <si>
    <t>(1+r)^(-t)</t>
  </si>
  <si>
    <t>částka [M$]</t>
  </si>
  <si>
    <t>VÝSLEDKY</t>
  </si>
  <si>
    <t>Rok</t>
  </si>
  <si>
    <t>Index cen průmyslových výrobců</t>
  </si>
  <si>
    <t>https://www.czso.cz/csu/czso/ipc_cr</t>
  </si>
  <si>
    <t>zdroj:</t>
  </si>
  <si>
    <r>
      <rPr>
        <b/>
        <i/>
        <sz val="12"/>
        <color theme="1"/>
        <rFont val="Calibri"/>
        <family val="2"/>
        <scheme val="minor"/>
      </rPr>
      <t>LCOE</t>
    </r>
    <r>
      <rPr>
        <b/>
        <sz val="12"/>
        <color theme="1"/>
        <rFont val="Calibri"/>
        <family val="2"/>
        <scheme val="minor"/>
      </rPr>
      <t xml:space="preserve"> [$/MWh]</t>
    </r>
  </si>
  <si>
    <t>HCD systém</t>
  </si>
  <si>
    <t>Životnost [roky]</t>
  </si>
  <si>
    <t>Cena [M$]</t>
  </si>
  <si>
    <t xml:space="preserve">Průměrná roční </t>
  </si>
  <si>
    <t>Vyměnitelná</t>
  </si>
  <si>
    <r>
      <t xml:space="preserve">Diskont, </t>
    </r>
    <r>
      <rPr>
        <i/>
        <sz val="12"/>
        <color theme="1"/>
        <rFont val="Calibri"/>
        <family val="2"/>
        <scheme val="minor"/>
      </rPr>
      <t>r</t>
    </r>
    <r>
      <rPr>
        <sz val="12"/>
        <color theme="1"/>
        <rFont val="Calibri"/>
        <family val="2"/>
        <charset val="238"/>
        <scheme val="minor"/>
      </rPr>
      <t xml:space="preserve"> [-]</t>
    </r>
  </si>
  <si>
    <t>Diskontované roční náklady  [M$]</t>
  </si>
  <si>
    <t xml:space="preserve"> * pro t&gt;0 jsou do  investičních nákladů započítávány investice do vyměnitelných komponent</t>
  </si>
  <si>
    <t>Vyrobená energie [TWh/rok]</t>
  </si>
  <si>
    <t>W</t>
  </si>
  <si>
    <t>na výstavbu [M$]</t>
  </si>
  <si>
    <t xml:space="preserve">Celkové investiční náklady </t>
  </si>
  <si>
    <t>Investiční náklady [M$/rok]</t>
  </si>
  <si>
    <t>Oprava, údržba  [M$/rok]</t>
  </si>
  <si>
    <t>Palivové náklady [M$/rok]</t>
  </si>
  <si>
    <t>Likvidace a odpad [M$/rok]</t>
  </si>
  <si>
    <t>STUDIE [57]</t>
  </si>
  <si>
    <t>STUDIE [61]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</si>
</sst>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Kč&quot;;[Red]\-#,##0.00\ &quot;Kč&quot;"/>
    <numFmt numFmtId="164" formatCode="0.0"/>
    <numFmt numFmtId="165" formatCode="0.000"/>
  </numFmts>
  <fonts count="11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sz val="8"/>
      <name val="Arial CE"/>
      <charset val="238"/>
    </font>
    <font>
      <u/>
      <sz val="12"/>
      <color theme="10"/>
      <name val="Calibri"/>
      <family val="2"/>
      <charset val="238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double">
        <color indexed="64"/>
      </left>
      <right style="thin">
        <color theme="1"/>
      </right>
      <top/>
      <bottom style="double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0">
    <xf numFmtId="0" fontId="0" fillId="0" borderId="0" xfId="0"/>
    <xf numFmtId="2" fontId="0" fillId="0" borderId="1" xfId="0" applyNumberFormat="1" applyFill="1" applyBorder="1"/>
    <xf numFmtId="49" fontId="3" fillId="4" borderId="1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4" fillId="0" borderId="0" xfId="0" applyNumberFormat="1" applyFont="1"/>
    <xf numFmtId="164" fontId="5" fillId="0" borderId="0" xfId="0" applyNumberFormat="1" applyFont="1"/>
    <xf numFmtId="49" fontId="3" fillId="5" borderId="1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Alignment="1"/>
    <xf numFmtId="3" fontId="0" fillId="0" borderId="0" xfId="0" applyNumberFormat="1"/>
    <xf numFmtId="49" fontId="3" fillId="5" borderId="1" xfId="0" quotePrefix="1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/>
    <xf numFmtId="2" fontId="0" fillId="0" borderId="0" xfId="0" applyNumberFormat="1" applyFill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/>
    <xf numFmtId="0" fontId="2" fillId="0" borderId="1" xfId="0" applyFont="1" applyFill="1" applyBorder="1"/>
    <xf numFmtId="164" fontId="2" fillId="0" borderId="1" xfId="0" applyNumberFormat="1" applyFont="1" applyFill="1" applyBorder="1"/>
    <xf numFmtId="2" fontId="1" fillId="0" borderId="0" xfId="0" applyNumberFormat="1" applyFont="1" applyFill="1"/>
    <xf numFmtId="0" fontId="0" fillId="0" borderId="2" xfId="0" applyFill="1" applyBorder="1"/>
    <xf numFmtId="2" fontId="0" fillId="0" borderId="3" xfId="0" applyNumberFormat="1" applyFill="1" applyBorder="1"/>
    <xf numFmtId="1" fontId="0" fillId="0" borderId="1" xfId="0" applyNumberFormat="1" applyFill="1" applyBorder="1"/>
    <xf numFmtId="1" fontId="0" fillId="0" borderId="3" xfId="0" applyNumberFormat="1" applyFill="1" applyBorder="1"/>
    <xf numFmtId="1" fontId="0" fillId="3" borderId="1" xfId="0" applyNumberFormat="1" applyFill="1" applyBorder="1"/>
    <xf numFmtId="2" fontId="0" fillId="0" borderId="0" xfId="0" applyNumberFormat="1" applyFill="1" applyBorder="1"/>
    <xf numFmtId="0" fontId="0" fillId="0" borderId="0" xfId="0" applyFill="1" applyBorder="1"/>
    <xf numFmtId="0" fontId="0" fillId="6" borderId="2" xfId="0" applyFill="1" applyBorder="1"/>
    <xf numFmtId="2" fontId="0" fillId="6" borderId="1" xfId="0" applyNumberFormat="1" applyFill="1" applyBorder="1"/>
    <xf numFmtId="2" fontId="0" fillId="6" borderId="3" xfId="0" applyNumberFormat="1" applyFill="1" applyBorder="1"/>
    <xf numFmtId="0" fontId="1" fillId="0" borderId="0" xfId="0" applyFont="1" applyFill="1" applyBorder="1"/>
    <xf numFmtId="0" fontId="0" fillId="7" borderId="0" xfId="0" applyFill="1" applyBorder="1"/>
    <xf numFmtId="0" fontId="2" fillId="0" borderId="0" xfId="0" applyFont="1" applyFill="1" applyBorder="1"/>
    <xf numFmtId="164" fontId="2" fillId="0" borderId="0" xfId="0" applyNumberFormat="1" applyFont="1" applyFill="1" applyBorder="1"/>
    <xf numFmtId="2" fontId="0" fillId="7" borderId="0" xfId="0" applyNumberFormat="1" applyFill="1" applyBorder="1"/>
    <xf numFmtId="0" fontId="1" fillId="7" borderId="1" xfId="0" applyFont="1" applyFill="1" applyBorder="1"/>
    <xf numFmtId="8" fontId="0" fillId="0" borderId="0" xfId="0" applyNumberFormat="1" applyFill="1" applyBorder="1"/>
    <xf numFmtId="0" fontId="0" fillId="0" borderId="0" xfId="0" applyBorder="1"/>
    <xf numFmtId="164" fontId="0" fillId="0" borderId="1" xfId="0" applyNumberFormat="1" applyFill="1" applyBorder="1"/>
    <xf numFmtId="1" fontId="0" fillId="0" borderId="10" xfId="0" applyNumberFormat="1" applyFill="1" applyBorder="1"/>
    <xf numFmtId="2" fontId="0" fillId="0" borderId="10" xfId="0" applyNumberFormat="1" applyFill="1" applyBorder="1"/>
    <xf numFmtId="2" fontId="0" fillId="6" borderId="10" xfId="0" applyNumberFormat="1" applyFill="1" applyBorder="1"/>
    <xf numFmtId="0" fontId="0" fillId="0" borderId="5" xfId="0" applyFill="1" applyBorder="1"/>
    <xf numFmtId="0" fontId="0" fillId="7" borderId="11" xfId="0" applyFill="1" applyBorder="1"/>
    <xf numFmtId="2" fontId="0" fillId="0" borderId="12" xfId="0" applyNumberFormat="1" applyFill="1" applyBorder="1"/>
    <xf numFmtId="0" fontId="1" fillId="0" borderId="1" xfId="0" applyFont="1" applyBorder="1"/>
    <xf numFmtId="0" fontId="6" fillId="0" borderId="0" xfId="1"/>
    <xf numFmtId="0" fontId="0" fillId="0" borderId="7" xfId="0" applyFill="1" applyBorder="1" applyAlignment="1">
      <alignment vertical="top"/>
    </xf>
    <xf numFmtId="0" fontId="0" fillId="0" borderId="13" xfId="0" applyFill="1" applyBorder="1" applyAlignment="1">
      <alignment vertical="top"/>
    </xf>
    <xf numFmtId="0" fontId="1" fillId="0" borderId="0" xfId="0" applyFont="1" applyFill="1" applyBorder="1" applyAlignment="1">
      <alignment horizontal="center"/>
    </xf>
    <xf numFmtId="2" fontId="1" fillId="0" borderId="1" xfId="0" applyNumberFormat="1" applyFont="1" applyFill="1" applyBorder="1"/>
    <xf numFmtId="0" fontId="0" fillId="7" borderId="1" xfId="0" applyFill="1" applyBorder="1"/>
    <xf numFmtId="0" fontId="2" fillId="2" borderId="0" xfId="0" applyFont="1" applyFill="1" applyBorder="1"/>
    <xf numFmtId="0" fontId="2" fillId="2" borderId="0" xfId="0" applyFont="1" applyFill="1"/>
    <xf numFmtId="165" fontId="6" fillId="0" borderId="9" xfId="1" applyNumberFormat="1" applyFill="1" applyBorder="1"/>
    <xf numFmtId="2" fontId="7" fillId="0" borderId="14" xfId="0" applyNumberFormat="1" applyFont="1" applyFill="1" applyBorder="1"/>
    <xf numFmtId="2" fontId="7" fillId="0" borderId="3" xfId="0" applyNumberFormat="1" applyFont="1" applyFill="1" applyBorder="1"/>
    <xf numFmtId="0" fontId="0" fillId="0" borderId="7" xfId="0" applyFill="1" applyBorder="1" applyAlignment="1"/>
    <xf numFmtId="0" fontId="0" fillId="0" borderId="13" xfId="0" applyFill="1" applyBorder="1" applyAlignment="1"/>
    <xf numFmtId="0" fontId="0" fillId="0" borderId="13" xfId="0" applyFill="1" applyBorder="1"/>
    <xf numFmtId="0" fontId="0" fillId="9" borderId="6" xfId="0" applyFill="1" applyBorder="1"/>
    <xf numFmtId="2" fontId="0" fillId="9" borderId="7" xfId="0" applyNumberFormat="1" applyFill="1" applyBorder="1"/>
    <xf numFmtId="2" fontId="0" fillId="9" borderId="1" xfId="0" applyNumberFormat="1" applyFill="1" applyBorder="1"/>
    <xf numFmtId="2" fontId="0" fillId="9" borderId="10" xfId="0" applyNumberFormat="1" applyFill="1" applyBorder="1"/>
    <xf numFmtId="0" fontId="0" fillId="2" borderId="6" xfId="0" applyFont="1" applyFill="1" applyBorder="1"/>
    <xf numFmtId="0" fontId="0" fillId="2" borderId="8" xfId="0" applyFont="1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2" fontId="7" fillId="9" borderId="15" xfId="0" applyNumberFormat="1" applyFont="1" applyFill="1" applyBorder="1"/>
    <xf numFmtId="0" fontId="2" fillId="0" borderId="0" xfId="0" applyFont="1"/>
    <xf numFmtId="0" fontId="9" fillId="0" borderId="0" xfId="1" applyFont="1" applyFill="1" applyBorder="1"/>
    <xf numFmtId="0" fontId="10" fillId="2" borderId="1" xfId="0" applyNumberFormat="1" applyFont="1" applyFill="1" applyBorder="1" applyAlignment="1">
      <alignment horizontal="left" vertical="center" wrapText="1"/>
    </xf>
    <xf numFmtId="0" fontId="10" fillId="8" borderId="1" xfId="0" applyNumberFormat="1" applyFont="1" applyFill="1" applyBorder="1" applyAlignment="1">
      <alignment horizontal="left" vertical="center" wrapText="1"/>
    </xf>
    <xf numFmtId="0" fontId="10" fillId="2" borderId="1" xfId="0" quotePrefix="1" applyNumberFormat="1" applyFont="1" applyFill="1" applyBorder="1" applyAlignment="1">
      <alignment horizontal="left" vertical="center" wrapText="1"/>
    </xf>
    <xf numFmtId="164" fontId="10" fillId="2" borderId="1" xfId="0" applyNumberFormat="1" applyFont="1" applyFill="1" applyBorder="1" applyAlignment="1"/>
    <xf numFmtId="164" fontId="10" fillId="2" borderId="1" xfId="0" applyNumberFormat="1" applyFont="1" applyFill="1" applyBorder="1"/>
    <xf numFmtId="165" fontId="10" fillId="0" borderId="0" xfId="0" applyNumberFormat="1" applyFont="1" applyFill="1" applyBorder="1"/>
    <xf numFmtId="0" fontId="2" fillId="0" borderId="0" xfId="1" applyFont="1"/>
    <xf numFmtId="0" fontId="9" fillId="0" borderId="0" xfId="1" applyFont="1"/>
    <xf numFmtId="0" fontId="2" fillId="0" borderId="0" xfId="0" applyFont="1" applyBorder="1"/>
    <xf numFmtId="0" fontId="2" fillId="0" borderId="0" xfId="0" applyFont="1" applyFill="1"/>
    <xf numFmtId="0" fontId="2" fillId="2" borderId="1" xfId="0" applyFont="1" applyFill="1" applyBorder="1"/>
    <xf numFmtId="165" fontId="10" fillId="2" borderId="7" xfId="0" applyNumberFormat="1" applyFont="1" applyFill="1" applyBorder="1"/>
    <xf numFmtId="165" fontId="10" fillId="0" borderId="9" xfId="0" applyNumberFormat="1" applyFont="1" applyFill="1" applyBorder="1"/>
    <xf numFmtId="0" fontId="2" fillId="0" borderId="1" xfId="0" applyFont="1" applyBorder="1"/>
    <xf numFmtId="1" fontId="2" fillId="0" borderId="1" xfId="0" applyNumberFormat="1" applyFont="1" applyBorder="1"/>
    <xf numFmtId="2" fontId="1" fillId="0" borderId="3" xfId="0" applyNumberFormat="1" applyFont="1" applyFill="1" applyBorder="1" applyAlignment="1">
      <alignment horizontal="right"/>
    </xf>
    <xf numFmtId="2" fontId="1" fillId="0" borderId="4" xfId="0" applyNumberFormat="1" applyFont="1" applyFill="1" applyBorder="1" applyAlignment="1">
      <alignment horizontal="right"/>
    </xf>
    <xf numFmtId="2" fontId="1" fillId="0" borderId="2" xfId="0" applyNumberFormat="1" applyFont="1" applyFill="1" applyBorder="1" applyAlignment="1">
      <alignment horizontal="right"/>
    </xf>
    <xf numFmtId="2" fontId="0" fillId="0" borderId="6" xfId="0" applyNumberFormat="1" applyFill="1" applyBorder="1" applyAlignment="1">
      <alignment horizontal="center"/>
    </xf>
    <xf numFmtId="2" fontId="0" fillId="0" borderId="5" xfId="0" applyNumberForma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</cellXfs>
  <cellStyles count="2">
    <cellStyle name="Hypertextový odkaz" xfId="1" builtinId="8"/>
    <cellStyle name="Normální" xfId="0" builtinId="0"/>
  </cellStyles>
  <dxfs count="118">
    <dxf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43263</xdr:colOff>
      <xdr:row>0</xdr:row>
      <xdr:rowOff>49544</xdr:rowOff>
    </xdr:from>
    <xdr:to>
      <xdr:col>5</xdr:col>
      <xdr:colOff>432637</xdr:colOff>
      <xdr:row>6</xdr:row>
      <xdr:rowOff>24144</xdr:rowOff>
    </xdr:to>
    <xdr:sp macro="" textlink="">
      <xdr:nvSpPr>
        <xdr:cNvPr id="2" name="TextovéPole 1">
          <a:extLst>
            <a:ext uri="{FF2B5EF4-FFF2-40B4-BE49-F238E27FC236}">
              <a16:creationId xmlns:a16="http://schemas.microsoft.com/office/drawing/2014/main" id="{D45D93F2-CDDD-704B-8807-EA6ABCAA8829}"/>
            </a:ext>
          </a:extLst>
        </xdr:cNvPr>
        <xdr:cNvSpPr txBox="1"/>
      </xdr:nvSpPr>
      <xdr:spPr>
        <a:xfrm>
          <a:off x="43263" y="49544"/>
          <a:ext cx="6474209" cy="12306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400"/>
            <a:t>PŘÍLOHA A.1</a:t>
          </a:r>
        </a:p>
        <a:p>
          <a:r>
            <a:rPr lang="cs-CZ" sz="1400"/>
            <a:t>Tabulky pro výpočet průměrných výrobních</a:t>
          </a:r>
          <a:r>
            <a:rPr lang="cs-CZ" sz="1400" baseline="0"/>
            <a:t> </a:t>
          </a:r>
          <a:r>
            <a:rPr lang="cs-CZ" sz="1400"/>
            <a:t>nákladů elektřiny (</a:t>
          </a:r>
          <a:r>
            <a:rPr lang="cs-CZ" sz="1400" i="1"/>
            <a:t>LCOE) </a:t>
          </a:r>
          <a:r>
            <a:rPr lang="cs-CZ" sz="1400" i="0"/>
            <a:t>fúzní elektrárny.</a:t>
          </a:r>
          <a:r>
            <a:rPr lang="cs-CZ" sz="1400" i="0" baseline="0"/>
            <a:t> </a:t>
          </a:r>
          <a:r>
            <a:rPr lang="cs-CZ" sz="1400" i="1" baseline="0"/>
            <a:t> </a:t>
          </a:r>
        </a:p>
        <a:p>
          <a:r>
            <a:rPr lang="cs-CZ" sz="1400" i="0"/>
            <a:t>Výpočet</a:t>
          </a:r>
          <a:r>
            <a:rPr lang="cs-CZ" sz="1400" baseline="0"/>
            <a:t> byl proveden s použitím vzorce (7.2)  a hodnot a předpokladů uvedených v </a:t>
          </a:r>
        </a:p>
        <a:p>
          <a:r>
            <a:rPr lang="cs-CZ" sz="1400" baseline="0"/>
            <a:t>7. kapitole této bakalářské práce. </a:t>
          </a:r>
          <a:endParaRPr lang="cs-CZ" sz="1400"/>
        </a:p>
      </xdr:txBody>
    </xdr:sp>
    <xdr:clientData/>
  </xdr:twoCellAnchor>
  <xdr:twoCellAnchor editAs="oneCell">
    <xdr:from>
      <xdr:col>5</xdr:col>
      <xdr:colOff>749860</xdr:colOff>
      <xdr:row>0</xdr:row>
      <xdr:rowOff>97692</xdr:rowOff>
    </xdr:from>
    <xdr:to>
      <xdr:col>14</xdr:col>
      <xdr:colOff>41870</xdr:colOff>
      <xdr:row>7</xdr:row>
      <xdr:rowOff>848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8BB8A575-E6DF-7C4D-BF91-F363B61D7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34695" y="97692"/>
          <a:ext cx="7553988" cy="13685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11139</xdr:colOff>
      <xdr:row>0</xdr:row>
      <xdr:rowOff>44561</xdr:rowOff>
    </xdr:from>
    <xdr:to>
      <xdr:col>8</xdr:col>
      <xdr:colOff>579298</xdr:colOff>
      <xdr:row>2</xdr:row>
      <xdr:rowOff>122543</xdr:rowOff>
    </xdr:to>
    <xdr:sp macro="" textlink="">
      <xdr:nvSpPr>
        <xdr:cNvPr id="2" name="TextovéPole 1">
          <a:extLst>
            <a:ext uri="{FF2B5EF4-FFF2-40B4-BE49-F238E27FC236}">
              <a16:creationId xmlns:a16="http://schemas.microsoft.com/office/drawing/2014/main" id="{79463DFB-66AA-674B-89E2-AB67D7297153}"/>
            </a:ext>
          </a:extLst>
        </xdr:cNvPr>
        <xdr:cNvSpPr txBox="1"/>
      </xdr:nvSpPr>
      <xdr:spPr>
        <a:xfrm>
          <a:off x="11139" y="44561"/>
          <a:ext cx="7519738" cy="4790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PŘÍLOHA A.2</a:t>
          </a:r>
        </a:p>
        <a:p>
          <a:r>
            <a:rPr lang="cs-CZ" sz="1100"/>
            <a:t>Přepočet hodnot </a:t>
          </a:r>
          <a:r>
            <a:rPr lang="cs-CZ" sz="1100" i="1"/>
            <a:t>LCOE,</a:t>
          </a:r>
          <a:r>
            <a:rPr lang="cs-CZ" sz="1100" i="1" baseline="0"/>
            <a:t> </a:t>
          </a:r>
          <a:r>
            <a:rPr lang="cs-CZ" sz="1100" i="0" baseline="0"/>
            <a:t>popř. výše nákladů na 1 kW,</a:t>
          </a:r>
          <a:r>
            <a:rPr lang="cs-CZ" sz="1100" i="1"/>
            <a:t> </a:t>
          </a:r>
          <a:r>
            <a:rPr lang="cs-CZ" sz="1100" i="0"/>
            <a:t>vypočítaných</a:t>
          </a:r>
          <a:r>
            <a:rPr lang="cs-CZ" sz="1100" i="0" baseline="0"/>
            <a:t> v různých studiích na cenové hladiny roku 2015  v USD ($).</a:t>
          </a:r>
          <a:endParaRPr lang="cs-CZ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DA87D7-4487-6F4A-9177-1F8A5FCB48C7}" name="Tabulka1" displayName="Tabulka1" ref="A9:AZ16" headerRowCount="0" totalsRowShown="0" headerRowDxfId="117" dataDxfId="115" headerRowBorderDxfId="116" tableBorderDxfId="114" totalsRowBorderDxfId="113">
  <tableColumns count="52">
    <tableColumn id="1" xr3:uid="{CF923305-A135-A847-8DEB-8A2729ADB4CB}" name="Sloupec1" headerRowDxfId="112" dataDxfId="111"/>
    <tableColumn id="2" xr3:uid="{DA7E0EDE-CF64-6F43-949A-C45399193BA0}" name="Sloupec2" headerRowDxfId="110" dataDxfId="109"/>
    <tableColumn id="3" xr3:uid="{6CEC012F-8F26-3F43-8A75-3816A0A0A04C}" name="Sloupec3" headerRowDxfId="108" dataDxfId="107"/>
    <tableColumn id="4" xr3:uid="{4E015489-C989-D64F-82A0-9850D9949350}" name="Sloupec4" headerRowDxfId="106" dataDxfId="105"/>
    <tableColumn id="5" xr3:uid="{C5BE46CB-1592-5F4A-8CDA-E8B2D966B052}" name="Sloupec5" headerRowDxfId="104" dataDxfId="103"/>
    <tableColumn id="6" xr3:uid="{310CD5FD-732D-4549-9584-F0CFD2287B4E}" name="Sloupec6" headerRowDxfId="102" dataDxfId="101"/>
    <tableColumn id="7" xr3:uid="{C4BA9F8A-65FA-4444-BA7B-5055F5863A91}" name="Sloupec7" headerRowDxfId="100" dataDxfId="99"/>
    <tableColumn id="8" xr3:uid="{E42A2E4B-C34F-6940-9E8C-0623980B5C7F}" name="Sloupec8" headerRowDxfId="98" dataDxfId="97"/>
    <tableColumn id="9" xr3:uid="{8B58DAE6-3B10-BD42-856A-F57D5533CAF1}" name="Sloupec9" headerRowDxfId="96" dataDxfId="95"/>
    <tableColumn id="10" xr3:uid="{EF73AE81-EFAD-924A-BEAE-AF0AF44B637B}" name="Sloupec10" headerRowDxfId="94" dataDxfId="93"/>
    <tableColumn id="11" xr3:uid="{42674323-081E-5246-BE73-E7C466643992}" name="Sloupec11" headerRowDxfId="92" dataDxfId="91"/>
    <tableColumn id="12" xr3:uid="{9047306C-611E-7444-90A7-FD199F1446B7}" name="Sloupec12" headerRowDxfId="90" dataDxfId="89"/>
    <tableColumn id="13" xr3:uid="{35014299-AD60-2B4F-8A50-A768A05F85C9}" name="Sloupec13" headerRowDxfId="88" dataDxfId="87"/>
    <tableColumn id="14" xr3:uid="{94BF6073-9530-FE40-B7F5-66A392A2FB35}" name="Sloupec14" headerRowDxfId="86" dataDxfId="85"/>
    <tableColumn id="15" xr3:uid="{6EE4C106-118D-AC4A-BEC2-80C344FAA28E}" name="Sloupec15" headerRowDxfId="84" dataDxfId="83"/>
    <tableColumn id="16" xr3:uid="{9AC59EC7-1463-F546-9350-FB7B0160CF56}" name="Sloupec16" headerRowDxfId="82" dataDxfId="81"/>
    <tableColumn id="17" xr3:uid="{1001DCB2-240A-3D44-9F5A-CD4800C1BF02}" name="Sloupec17" headerRowDxfId="80" dataDxfId="79"/>
    <tableColumn id="18" xr3:uid="{7107C11A-04C4-D24F-9D02-D6E5F017D41B}" name="Sloupec18" headerRowDxfId="78" dataDxfId="77"/>
    <tableColumn id="19" xr3:uid="{C1125402-9FC6-F445-9323-94FCCEBCDD7E}" name="Sloupec19" headerRowDxfId="76" dataDxfId="75"/>
    <tableColumn id="20" xr3:uid="{6883984A-2853-C140-BE38-35B1833C9868}" name="Sloupec20" headerRowDxfId="74" dataDxfId="73"/>
    <tableColumn id="21" xr3:uid="{507D054E-6911-D24E-990B-7313E2B73D9A}" name="Sloupec21" headerRowDxfId="72" dataDxfId="71"/>
    <tableColumn id="22" xr3:uid="{A9B78CA5-34B0-B242-96D2-09B48D566876}" name="Sloupec22" headerRowDxfId="70" dataDxfId="69"/>
    <tableColumn id="23" xr3:uid="{F91218A5-53E0-714B-8335-A6C8FF0C6C15}" name="Sloupec23" headerRowDxfId="68" dataDxfId="67"/>
    <tableColumn id="24" xr3:uid="{093D4165-43C2-2140-84C2-B3FAD88BC494}" name="Sloupec24" headerRowDxfId="66" dataDxfId="65"/>
    <tableColumn id="25" xr3:uid="{C3280F8E-B95B-7845-A4A9-D36D56FF16BE}" name="Sloupec25" headerRowDxfId="64" dataDxfId="63"/>
    <tableColumn id="26" xr3:uid="{DDA550A7-55D0-2743-A0C7-53A6CAA57FC6}" name="Sloupec26" headerRowDxfId="62" dataDxfId="61"/>
    <tableColumn id="27" xr3:uid="{FACDEC5F-21B4-E846-BFE4-E88878E42866}" name="Sloupec27" headerRowDxfId="60" dataDxfId="59"/>
    <tableColumn id="28" xr3:uid="{4551E99F-D926-ED45-BF36-1AD4279739B4}" name="Sloupec28" headerRowDxfId="58" dataDxfId="57"/>
    <tableColumn id="29" xr3:uid="{A4170676-D6B0-E64B-A6FF-9D1A8FDCC592}" name="Sloupec29" headerRowDxfId="56" dataDxfId="55"/>
    <tableColumn id="30" xr3:uid="{D027DB8B-AB2E-7642-82DD-BC847916AEB6}" name="Sloupec30" headerRowDxfId="54" dataDxfId="53"/>
    <tableColumn id="31" xr3:uid="{F025067E-D431-9E49-903A-D75DCF598927}" name="Sloupec31" headerRowDxfId="52" dataDxfId="51"/>
    <tableColumn id="32" xr3:uid="{8734FAA2-0D9E-7C4E-99D4-2E6DDF4D82BE}" name="Sloupec32" headerRowDxfId="50" dataDxfId="49"/>
    <tableColumn id="33" xr3:uid="{DFA92EFD-8761-314E-A075-C63C2E814C18}" name="Sloupec33" headerRowDxfId="48" dataDxfId="47"/>
    <tableColumn id="34" xr3:uid="{55589D1D-1D05-984A-AF5B-AF9A9208D5AC}" name="Sloupec34" headerRowDxfId="46" dataDxfId="45"/>
    <tableColumn id="35" xr3:uid="{0AF05A98-B977-5E4E-BED8-41B013A84418}" name="Sloupec35" headerRowDxfId="44" dataDxfId="43"/>
    <tableColumn id="36" xr3:uid="{C4CED7D4-6ADD-A447-A18C-104838BF569A}" name="Sloupec36" headerRowDxfId="42" dataDxfId="41"/>
    <tableColumn id="37" xr3:uid="{74006EB3-D71D-9044-A94F-681A184A553A}" name="Sloupec37" headerRowDxfId="40" dataDxfId="39"/>
    <tableColumn id="38" xr3:uid="{A4B22719-D458-2249-8BFF-4096A86D3039}" name="Sloupec38" headerRowDxfId="38" dataDxfId="37"/>
    <tableColumn id="39" xr3:uid="{05750D69-3B31-364B-AADB-ED7A4AB80102}" name="Sloupec39" headerRowDxfId="36" dataDxfId="35"/>
    <tableColumn id="40" xr3:uid="{8F95BF4A-FFB2-2246-8D1D-EB679BACAF84}" name="Sloupec40" headerRowDxfId="34" dataDxfId="33"/>
    <tableColumn id="41" xr3:uid="{38136F3A-D47F-D449-B329-A6BF0105F170}" name="Sloupec41" headerRowDxfId="32" dataDxfId="31"/>
    <tableColumn id="42" xr3:uid="{C20E68B6-F8B8-4843-B076-4193C1D56991}" name="Sloupec42" headerRowDxfId="30" dataDxfId="29"/>
    <tableColumn id="43" xr3:uid="{6CB4931C-4887-F146-A226-D32CD5724311}" name="Sloupec43" headerRowDxfId="28" dataDxfId="27"/>
    <tableColumn id="44" xr3:uid="{C7CCDA48-D400-FB44-8772-87E1682AC4BA}" name="Sloupec44" headerRowDxfId="26" dataDxfId="25"/>
    <tableColumn id="45" xr3:uid="{2226908E-7031-F840-BFE1-D75F3D7012B4}" name="Sloupec45" headerRowDxfId="24" dataDxfId="23"/>
    <tableColumn id="46" xr3:uid="{682C8A74-5ABA-234B-8130-022BC82868DE}" name="Sloupec46" headerRowDxfId="22" dataDxfId="21"/>
    <tableColumn id="47" xr3:uid="{9B6B2BF5-E4CD-5E4A-B12B-5CE6DD7909E8}" name="Sloupec47" headerRowDxfId="20" dataDxfId="19"/>
    <tableColumn id="48" xr3:uid="{D65C5479-BB49-9244-B191-C43AD07ADCA5}" name="Sloupec48" headerRowDxfId="18" dataDxfId="17"/>
    <tableColumn id="49" xr3:uid="{5B040265-457F-CB49-B487-4B727411FC40}" name="Sloupec49" headerRowDxfId="16" dataDxfId="15"/>
    <tableColumn id="50" xr3:uid="{E08FAEE9-238C-FA4E-8E1F-A4558FC9907D}" name="Sloupec50" headerRowDxfId="14" dataDxfId="13"/>
    <tableColumn id="51" xr3:uid="{34444A7F-B100-6E4E-8747-24B2C8ACAAC9}" name="Sloupec51" headerRowDxfId="12" dataDxfId="11"/>
    <tableColumn id="52" xr3:uid="{0F91F919-2B6A-594E-9671-AC0A30A19A6B}" name="Sloupec52" headerRowDxfId="10" dataDxfId="9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1E5166-BE73-EE42-AC26-1CABD7321B49}" name="Tabulka2" displayName="Tabulka2" ref="A19:B21" headerRowCount="0" totalsRowShown="0" headerRowDxfId="8" dataDxfId="6" headerRowBorderDxfId="7" tableBorderDxfId="5" totalsRowBorderDxfId="4">
  <tableColumns count="2">
    <tableColumn id="1" xr3:uid="{292E14AE-C282-DA4C-81C1-00E11A71B249}" name="Sloupec1" headerRowDxfId="3" dataDxfId="2"/>
    <tableColumn id="2" xr3:uid="{C196061C-2E86-544B-A409-BE4AB94A1382}" name="Sloupec2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s://www.cnb.cz/cs/financni_trhy/devizovy_trh/kurzy_devizoveho_trhu/denni_kurz.jsp" TargetMode="External"/><Relationship Id="rId1" Type="http://schemas.openxmlformats.org/officeDocument/2006/relationships/hyperlink" Target="https://www.czso.cz/csu/czso/ipc_c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32B58-225A-D546-B87D-CF62D2F0DDDB}">
  <dimension ref="A8:BA39"/>
  <sheetViews>
    <sheetView zoomScale="75" zoomScaleNormal="68" workbookViewId="0">
      <selection activeCell="O23" sqref="O23"/>
    </sheetView>
  </sheetViews>
  <sheetFormatPr baseColWidth="10" defaultRowHeight="16"/>
  <cols>
    <col min="1" max="1" width="28.6640625" customWidth="1"/>
    <col min="4" max="4" width="15.83203125" customWidth="1"/>
    <col min="5" max="5" width="13.6640625" customWidth="1"/>
    <col min="9" max="9" width="13.1640625" customWidth="1"/>
    <col min="10" max="10" width="13.33203125" customWidth="1"/>
    <col min="11" max="13" width="11.83203125" customWidth="1"/>
    <col min="14" max="14" width="13.6640625" customWidth="1"/>
    <col min="15" max="15" width="14" customWidth="1"/>
    <col min="16" max="52" width="11.83203125" customWidth="1"/>
  </cols>
  <sheetData>
    <row r="8" spans="1:53" ht="17" thickBot="1">
      <c r="A8" s="43" t="s">
        <v>36</v>
      </c>
      <c r="B8" s="51" t="s">
        <v>54</v>
      </c>
      <c r="C8" s="12"/>
      <c r="BA8" s="12"/>
    </row>
    <row r="9" spans="1:53" ht="17" thickTop="1">
      <c r="A9" s="42" t="s">
        <v>58</v>
      </c>
      <c r="B9" s="55" t="s">
        <v>31</v>
      </c>
      <c r="C9" s="39">
        <v>-9</v>
      </c>
      <c r="D9" s="22">
        <v>-8</v>
      </c>
      <c r="E9" s="22">
        <v>-7</v>
      </c>
      <c r="F9" s="22">
        <v>-6</v>
      </c>
      <c r="G9" s="22">
        <v>-5</v>
      </c>
      <c r="H9" s="22">
        <v>-4</v>
      </c>
      <c r="I9" s="22">
        <v>-3</v>
      </c>
      <c r="J9" s="22">
        <v>-2</v>
      </c>
      <c r="K9" s="22">
        <v>-1</v>
      </c>
      <c r="L9" s="24">
        <v>0</v>
      </c>
      <c r="M9" s="22">
        <v>1</v>
      </c>
      <c r="N9" s="22">
        <v>2</v>
      </c>
      <c r="O9" s="22">
        <v>3</v>
      </c>
      <c r="P9" s="22">
        <v>4</v>
      </c>
      <c r="Q9" s="22">
        <v>5</v>
      </c>
      <c r="R9" s="22">
        <v>6</v>
      </c>
      <c r="S9" s="22">
        <v>7</v>
      </c>
      <c r="T9" s="22">
        <v>8</v>
      </c>
      <c r="U9" s="22">
        <v>9</v>
      </c>
      <c r="V9" s="22">
        <v>10</v>
      </c>
      <c r="W9" s="22">
        <v>11</v>
      </c>
      <c r="X9" s="22">
        <v>12</v>
      </c>
      <c r="Y9" s="22">
        <v>13</v>
      </c>
      <c r="Z9" s="22">
        <v>14</v>
      </c>
      <c r="AA9" s="22">
        <v>15</v>
      </c>
      <c r="AB9" s="22">
        <v>16</v>
      </c>
      <c r="AC9" s="22">
        <v>17</v>
      </c>
      <c r="AD9" s="22">
        <v>18</v>
      </c>
      <c r="AE9" s="22">
        <v>19</v>
      </c>
      <c r="AF9" s="22">
        <v>20</v>
      </c>
      <c r="AG9" s="22">
        <v>21</v>
      </c>
      <c r="AH9" s="22">
        <v>22</v>
      </c>
      <c r="AI9" s="22">
        <v>23</v>
      </c>
      <c r="AJ9" s="22">
        <v>24</v>
      </c>
      <c r="AK9" s="22">
        <v>25</v>
      </c>
      <c r="AL9" s="22">
        <v>26</v>
      </c>
      <c r="AM9" s="22">
        <v>27</v>
      </c>
      <c r="AN9" s="22">
        <v>28</v>
      </c>
      <c r="AO9" s="22">
        <v>29</v>
      </c>
      <c r="AP9" s="22">
        <v>30</v>
      </c>
      <c r="AQ9" s="22">
        <v>31</v>
      </c>
      <c r="AR9" s="22">
        <v>32</v>
      </c>
      <c r="AS9" s="22">
        <v>33</v>
      </c>
      <c r="AT9" s="22">
        <v>34</v>
      </c>
      <c r="AU9" s="22">
        <v>35</v>
      </c>
      <c r="AV9" s="22">
        <v>36</v>
      </c>
      <c r="AW9" s="22">
        <v>37</v>
      </c>
      <c r="AX9" s="22">
        <v>38</v>
      </c>
      <c r="AY9" s="22">
        <v>39</v>
      </c>
      <c r="AZ9" s="23">
        <v>40</v>
      </c>
      <c r="BA9" s="12"/>
    </row>
    <row r="10" spans="1:53">
      <c r="A10" s="20" t="s">
        <v>75</v>
      </c>
      <c r="B10" s="56" t="s">
        <v>32</v>
      </c>
      <c r="C10" s="40">
        <f>$B$20/10</f>
        <v>852.5</v>
      </c>
      <c r="D10" s="1">
        <f>$B$20/10</f>
        <v>852.5</v>
      </c>
      <c r="E10" s="1">
        <f t="shared" ref="E10:L10" si="0">$B$20/10</f>
        <v>852.5</v>
      </c>
      <c r="F10" s="1">
        <f t="shared" si="0"/>
        <v>852.5</v>
      </c>
      <c r="G10" s="1">
        <f t="shared" si="0"/>
        <v>852.5</v>
      </c>
      <c r="H10" s="1">
        <f t="shared" si="0"/>
        <v>852.5</v>
      </c>
      <c r="I10" s="1">
        <f t="shared" si="0"/>
        <v>852.5</v>
      </c>
      <c r="J10" s="1">
        <f t="shared" si="0"/>
        <v>852.5</v>
      </c>
      <c r="K10" s="1">
        <f t="shared" si="0"/>
        <v>852.5</v>
      </c>
      <c r="L10" s="1">
        <f t="shared" si="0"/>
        <v>852.5</v>
      </c>
      <c r="M10" s="1">
        <f>$M$26</f>
        <v>85.070634920634916</v>
      </c>
      <c r="N10" s="1">
        <f t="shared" ref="N10:AZ10" si="1">$M$26</f>
        <v>85.070634920634916</v>
      </c>
      <c r="O10" s="1">
        <f t="shared" si="1"/>
        <v>85.070634920634916</v>
      </c>
      <c r="P10" s="1">
        <f t="shared" si="1"/>
        <v>85.070634920634916</v>
      </c>
      <c r="Q10" s="1">
        <f t="shared" si="1"/>
        <v>85.070634920634916</v>
      </c>
      <c r="R10" s="1">
        <f t="shared" si="1"/>
        <v>85.070634920634916</v>
      </c>
      <c r="S10" s="1">
        <f t="shared" si="1"/>
        <v>85.070634920634916</v>
      </c>
      <c r="T10" s="1">
        <f t="shared" si="1"/>
        <v>85.070634920634916</v>
      </c>
      <c r="U10" s="1">
        <f t="shared" si="1"/>
        <v>85.070634920634916</v>
      </c>
      <c r="V10" s="1">
        <f t="shared" si="1"/>
        <v>85.070634920634916</v>
      </c>
      <c r="W10" s="1">
        <f t="shared" si="1"/>
        <v>85.070634920634916</v>
      </c>
      <c r="X10" s="1">
        <f t="shared" si="1"/>
        <v>85.070634920634916</v>
      </c>
      <c r="Y10" s="1">
        <f t="shared" si="1"/>
        <v>85.070634920634916</v>
      </c>
      <c r="Z10" s="1">
        <f t="shared" si="1"/>
        <v>85.070634920634916</v>
      </c>
      <c r="AA10" s="1">
        <f t="shared" si="1"/>
        <v>85.070634920634916</v>
      </c>
      <c r="AB10" s="1">
        <f t="shared" si="1"/>
        <v>85.070634920634916</v>
      </c>
      <c r="AC10" s="1">
        <f t="shared" si="1"/>
        <v>85.070634920634916</v>
      </c>
      <c r="AD10" s="1">
        <f t="shared" si="1"/>
        <v>85.070634920634916</v>
      </c>
      <c r="AE10" s="1">
        <f t="shared" si="1"/>
        <v>85.070634920634916</v>
      </c>
      <c r="AF10" s="1">
        <f t="shared" si="1"/>
        <v>85.070634920634916</v>
      </c>
      <c r="AG10" s="1">
        <f t="shared" si="1"/>
        <v>85.070634920634916</v>
      </c>
      <c r="AH10" s="1">
        <f t="shared" si="1"/>
        <v>85.070634920634916</v>
      </c>
      <c r="AI10" s="1">
        <f t="shared" si="1"/>
        <v>85.070634920634916</v>
      </c>
      <c r="AJ10" s="1">
        <f t="shared" si="1"/>
        <v>85.070634920634916</v>
      </c>
      <c r="AK10" s="1">
        <f t="shared" si="1"/>
        <v>85.070634920634916</v>
      </c>
      <c r="AL10" s="1">
        <f t="shared" si="1"/>
        <v>85.070634920634916</v>
      </c>
      <c r="AM10" s="1">
        <f t="shared" si="1"/>
        <v>85.070634920634916</v>
      </c>
      <c r="AN10" s="1">
        <f t="shared" si="1"/>
        <v>85.070634920634916</v>
      </c>
      <c r="AO10" s="1">
        <f t="shared" si="1"/>
        <v>85.070634920634916</v>
      </c>
      <c r="AP10" s="1">
        <f t="shared" si="1"/>
        <v>85.070634920634916</v>
      </c>
      <c r="AQ10" s="1">
        <f t="shared" si="1"/>
        <v>85.070634920634916</v>
      </c>
      <c r="AR10" s="1">
        <f t="shared" si="1"/>
        <v>85.070634920634916</v>
      </c>
      <c r="AS10" s="1">
        <f t="shared" si="1"/>
        <v>85.070634920634916</v>
      </c>
      <c r="AT10" s="1">
        <f t="shared" si="1"/>
        <v>85.070634920634916</v>
      </c>
      <c r="AU10" s="1">
        <f t="shared" si="1"/>
        <v>85.070634920634916</v>
      </c>
      <c r="AV10" s="1">
        <f t="shared" si="1"/>
        <v>85.070634920634916</v>
      </c>
      <c r="AW10" s="1">
        <f t="shared" si="1"/>
        <v>85.070634920634916</v>
      </c>
      <c r="AX10" s="1">
        <f t="shared" si="1"/>
        <v>85.070634920634916</v>
      </c>
      <c r="AY10" s="1">
        <f t="shared" si="1"/>
        <v>85.070634920634916</v>
      </c>
      <c r="AZ10" s="1">
        <f t="shared" si="1"/>
        <v>85.070634920634916</v>
      </c>
      <c r="BA10" s="12"/>
    </row>
    <row r="11" spans="1:53">
      <c r="A11" s="20" t="s">
        <v>76</v>
      </c>
      <c r="B11" s="56" t="s">
        <v>33</v>
      </c>
      <c r="C11" s="40" t="s">
        <v>30</v>
      </c>
      <c r="D11" s="1" t="s">
        <v>30</v>
      </c>
      <c r="E11" s="1" t="s">
        <v>30</v>
      </c>
      <c r="F11" s="1" t="s">
        <v>30</v>
      </c>
      <c r="G11" s="1" t="s">
        <v>30</v>
      </c>
      <c r="H11" s="1" t="s">
        <v>30</v>
      </c>
      <c r="I11" s="1" t="s">
        <v>30</v>
      </c>
      <c r="J11" s="1" t="s">
        <v>30</v>
      </c>
      <c r="K11" s="1" t="s">
        <v>30</v>
      </c>
      <c r="L11" s="1" t="s">
        <v>30</v>
      </c>
      <c r="M11" s="1">
        <v>61.32</v>
      </c>
      <c r="N11" s="1">
        <v>61.32</v>
      </c>
      <c r="O11" s="1">
        <v>61.32</v>
      </c>
      <c r="P11" s="1">
        <v>61.32</v>
      </c>
      <c r="Q11" s="1">
        <v>61.32</v>
      </c>
      <c r="R11" s="1">
        <v>61.32</v>
      </c>
      <c r="S11" s="1">
        <v>61.32</v>
      </c>
      <c r="T11" s="1">
        <v>61.32</v>
      </c>
      <c r="U11" s="1">
        <v>61.32</v>
      </c>
      <c r="V11" s="1">
        <v>61.32</v>
      </c>
      <c r="W11" s="1">
        <v>61.32</v>
      </c>
      <c r="X11" s="1">
        <v>61.32</v>
      </c>
      <c r="Y11" s="1">
        <v>61.32</v>
      </c>
      <c r="Z11" s="1">
        <v>61.32</v>
      </c>
      <c r="AA11" s="1">
        <v>61.32</v>
      </c>
      <c r="AB11" s="1">
        <v>61.32</v>
      </c>
      <c r="AC11" s="1">
        <v>61.32</v>
      </c>
      <c r="AD11" s="1">
        <v>61.32</v>
      </c>
      <c r="AE11" s="1">
        <v>61.32</v>
      </c>
      <c r="AF11" s="1">
        <v>61.32</v>
      </c>
      <c r="AG11" s="1">
        <v>61.32</v>
      </c>
      <c r="AH11" s="1">
        <v>61.32</v>
      </c>
      <c r="AI11" s="1">
        <v>61.32</v>
      </c>
      <c r="AJ11" s="1">
        <v>61.32</v>
      </c>
      <c r="AK11" s="1">
        <v>61.32</v>
      </c>
      <c r="AL11" s="1">
        <v>61.32</v>
      </c>
      <c r="AM11" s="1">
        <v>61.32</v>
      </c>
      <c r="AN11" s="1">
        <v>61.32</v>
      </c>
      <c r="AO11" s="1">
        <v>61.32</v>
      </c>
      <c r="AP11" s="1">
        <v>61.32</v>
      </c>
      <c r="AQ11" s="1">
        <v>61.32</v>
      </c>
      <c r="AR11" s="1">
        <v>61.32</v>
      </c>
      <c r="AS11" s="1">
        <v>61.32</v>
      </c>
      <c r="AT11" s="1">
        <v>61.32</v>
      </c>
      <c r="AU11" s="1">
        <v>61.32</v>
      </c>
      <c r="AV11" s="1">
        <v>61.32</v>
      </c>
      <c r="AW11" s="1">
        <v>61.32</v>
      </c>
      <c r="AX11" s="1">
        <v>61.32</v>
      </c>
      <c r="AY11" s="1">
        <v>61.32</v>
      </c>
      <c r="AZ11" s="21">
        <v>61.32</v>
      </c>
      <c r="BA11" s="12"/>
    </row>
    <row r="12" spans="1:53">
      <c r="A12" s="20" t="s">
        <v>77</v>
      </c>
      <c r="B12" s="56" t="s">
        <v>34</v>
      </c>
      <c r="C12" s="40" t="s">
        <v>30</v>
      </c>
      <c r="D12" s="1" t="s">
        <v>30</v>
      </c>
      <c r="E12" s="1" t="s">
        <v>30</v>
      </c>
      <c r="F12" s="1" t="s">
        <v>30</v>
      </c>
      <c r="G12" s="1" t="s">
        <v>30</v>
      </c>
      <c r="H12" s="1" t="s">
        <v>30</v>
      </c>
      <c r="I12" s="1" t="s">
        <v>30</v>
      </c>
      <c r="J12" s="1" t="s">
        <v>30</v>
      </c>
      <c r="K12" s="1" t="s">
        <v>30</v>
      </c>
      <c r="L12" s="1" t="s">
        <v>30</v>
      </c>
      <c r="M12" s="1">
        <v>2.74</v>
      </c>
      <c r="N12" s="1">
        <v>2.74</v>
      </c>
      <c r="O12" s="1">
        <v>2.74</v>
      </c>
      <c r="P12" s="1">
        <v>2.74</v>
      </c>
      <c r="Q12" s="1">
        <v>2.74</v>
      </c>
      <c r="R12" s="1">
        <v>2.74</v>
      </c>
      <c r="S12" s="1">
        <v>2.74</v>
      </c>
      <c r="T12" s="1">
        <v>2.74</v>
      </c>
      <c r="U12" s="1">
        <v>2.74</v>
      </c>
      <c r="V12" s="1">
        <v>2.74</v>
      </c>
      <c r="W12" s="1">
        <v>2.74</v>
      </c>
      <c r="X12" s="1">
        <v>2.74</v>
      </c>
      <c r="Y12" s="1">
        <v>2.74</v>
      </c>
      <c r="Z12" s="1">
        <v>2.74</v>
      </c>
      <c r="AA12" s="1">
        <v>2.74</v>
      </c>
      <c r="AB12" s="1">
        <v>2.74</v>
      </c>
      <c r="AC12" s="1">
        <v>2.74</v>
      </c>
      <c r="AD12" s="1">
        <v>2.74</v>
      </c>
      <c r="AE12" s="1">
        <v>2.74</v>
      </c>
      <c r="AF12" s="1">
        <v>2.74</v>
      </c>
      <c r="AG12" s="1">
        <v>2.74</v>
      </c>
      <c r="AH12" s="1">
        <v>2.74</v>
      </c>
      <c r="AI12" s="1">
        <v>2.74</v>
      </c>
      <c r="AJ12" s="1">
        <v>2.74</v>
      </c>
      <c r="AK12" s="1">
        <v>2.74</v>
      </c>
      <c r="AL12" s="1">
        <v>2.74</v>
      </c>
      <c r="AM12" s="1">
        <v>2.74</v>
      </c>
      <c r="AN12" s="1">
        <v>2.74</v>
      </c>
      <c r="AO12" s="1">
        <v>2.74</v>
      </c>
      <c r="AP12" s="1">
        <v>2.74</v>
      </c>
      <c r="AQ12" s="1">
        <v>2.74</v>
      </c>
      <c r="AR12" s="1">
        <v>2.74</v>
      </c>
      <c r="AS12" s="1">
        <v>2.74</v>
      </c>
      <c r="AT12" s="1">
        <v>2.74</v>
      </c>
      <c r="AU12" s="1">
        <v>2.74</v>
      </c>
      <c r="AV12" s="1">
        <v>2.74</v>
      </c>
      <c r="AW12" s="1">
        <v>2.74</v>
      </c>
      <c r="AX12" s="1">
        <v>2.74</v>
      </c>
      <c r="AY12" s="1">
        <v>2.74</v>
      </c>
      <c r="AZ12" s="21">
        <v>2.74</v>
      </c>
      <c r="BA12" s="12"/>
    </row>
    <row r="13" spans="1:53">
      <c r="A13" s="20" t="s">
        <v>78</v>
      </c>
      <c r="B13" s="56" t="s">
        <v>35</v>
      </c>
      <c r="C13" s="40" t="s">
        <v>30</v>
      </c>
      <c r="D13" s="1" t="s">
        <v>30</v>
      </c>
      <c r="E13" s="1" t="s">
        <v>30</v>
      </c>
      <c r="F13" s="1" t="s">
        <v>30</v>
      </c>
      <c r="G13" s="1" t="s">
        <v>30</v>
      </c>
      <c r="H13" s="1" t="s">
        <v>30</v>
      </c>
      <c r="I13" s="1" t="s">
        <v>30</v>
      </c>
      <c r="J13" s="1" t="s">
        <v>30</v>
      </c>
      <c r="K13" s="1" t="s">
        <v>30</v>
      </c>
      <c r="L13" s="1" t="s">
        <v>30</v>
      </c>
      <c r="M13" s="1">
        <f>3.51+4.89</f>
        <v>8.3999999999999986</v>
      </c>
      <c r="N13" s="1">
        <f t="shared" ref="N13:AZ13" si="2">3.5+4.9</f>
        <v>8.4</v>
      </c>
      <c r="O13" s="1">
        <f t="shared" si="2"/>
        <v>8.4</v>
      </c>
      <c r="P13" s="1">
        <f t="shared" si="2"/>
        <v>8.4</v>
      </c>
      <c r="Q13" s="1">
        <f t="shared" si="2"/>
        <v>8.4</v>
      </c>
      <c r="R13" s="1">
        <f t="shared" si="2"/>
        <v>8.4</v>
      </c>
      <c r="S13" s="1">
        <f t="shared" si="2"/>
        <v>8.4</v>
      </c>
      <c r="T13" s="1">
        <f t="shared" si="2"/>
        <v>8.4</v>
      </c>
      <c r="U13" s="1">
        <f t="shared" si="2"/>
        <v>8.4</v>
      </c>
      <c r="V13" s="1">
        <f t="shared" si="2"/>
        <v>8.4</v>
      </c>
      <c r="W13" s="1">
        <f t="shared" si="2"/>
        <v>8.4</v>
      </c>
      <c r="X13" s="1">
        <f t="shared" si="2"/>
        <v>8.4</v>
      </c>
      <c r="Y13" s="1">
        <f t="shared" si="2"/>
        <v>8.4</v>
      </c>
      <c r="Z13" s="1">
        <f t="shared" si="2"/>
        <v>8.4</v>
      </c>
      <c r="AA13" s="1">
        <f t="shared" si="2"/>
        <v>8.4</v>
      </c>
      <c r="AB13" s="1">
        <f t="shared" si="2"/>
        <v>8.4</v>
      </c>
      <c r="AC13" s="1">
        <f t="shared" si="2"/>
        <v>8.4</v>
      </c>
      <c r="AD13" s="1">
        <f t="shared" si="2"/>
        <v>8.4</v>
      </c>
      <c r="AE13" s="1">
        <f t="shared" si="2"/>
        <v>8.4</v>
      </c>
      <c r="AF13" s="1">
        <f t="shared" si="2"/>
        <v>8.4</v>
      </c>
      <c r="AG13" s="1">
        <f t="shared" si="2"/>
        <v>8.4</v>
      </c>
      <c r="AH13" s="1">
        <f t="shared" si="2"/>
        <v>8.4</v>
      </c>
      <c r="AI13" s="1">
        <f t="shared" si="2"/>
        <v>8.4</v>
      </c>
      <c r="AJ13" s="1">
        <f t="shared" si="2"/>
        <v>8.4</v>
      </c>
      <c r="AK13" s="1">
        <f t="shared" si="2"/>
        <v>8.4</v>
      </c>
      <c r="AL13" s="1">
        <f t="shared" si="2"/>
        <v>8.4</v>
      </c>
      <c r="AM13" s="1">
        <f t="shared" si="2"/>
        <v>8.4</v>
      </c>
      <c r="AN13" s="1">
        <f t="shared" si="2"/>
        <v>8.4</v>
      </c>
      <c r="AO13" s="1">
        <f t="shared" si="2"/>
        <v>8.4</v>
      </c>
      <c r="AP13" s="1">
        <f t="shared" si="2"/>
        <v>8.4</v>
      </c>
      <c r="AQ13" s="1">
        <f t="shared" si="2"/>
        <v>8.4</v>
      </c>
      <c r="AR13" s="1">
        <f t="shared" si="2"/>
        <v>8.4</v>
      </c>
      <c r="AS13" s="1">
        <f t="shared" si="2"/>
        <v>8.4</v>
      </c>
      <c r="AT13" s="1">
        <f t="shared" si="2"/>
        <v>8.4</v>
      </c>
      <c r="AU13" s="1">
        <f t="shared" si="2"/>
        <v>8.4</v>
      </c>
      <c r="AV13" s="1">
        <f t="shared" si="2"/>
        <v>8.4</v>
      </c>
      <c r="AW13" s="1">
        <f t="shared" si="2"/>
        <v>8.4</v>
      </c>
      <c r="AX13" s="1">
        <f t="shared" si="2"/>
        <v>8.4</v>
      </c>
      <c r="AY13" s="1">
        <f t="shared" si="2"/>
        <v>8.4</v>
      </c>
      <c r="AZ13" s="21">
        <f t="shared" si="2"/>
        <v>8.4</v>
      </c>
      <c r="BA13" s="12"/>
    </row>
    <row r="14" spans="1:53">
      <c r="A14" s="27" t="s">
        <v>55</v>
      </c>
      <c r="B14" s="29"/>
      <c r="C14" s="41">
        <f>POWER(1+$B$19,-C9)</f>
        <v>1.5513282159785158</v>
      </c>
      <c r="D14" s="28">
        <f t="shared" ref="D14:AH14" si="3">POWER(1+$B$19,-D9)</f>
        <v>1.4774554437890626</v>
      </c>
      <c r="E14" s="28">
        <f t="shared" si="3"/>
        <v>1.4071004226562502</v>
      </c>
      <c r="F14" s="28">
        <f t="shared" si="3"/>
        <v>1.340095640625</v>
      </c>
      <c r="G14" s="28">
        <f t="shared" si="3"/>
        <v>1.2762815625000001</v>
      </c>
      <c r="H14" s="28">
        <f t="shared" si="3"/>
        <v>1.21550625</v>
      </c>
      <c r="I14" s="28">
        <f t="shared" si="3"/>
        <v>1.1576250000000001</v>
      </c>
      <c r="J14" s="28">
        <f t="shared" si="3"/>
        <v>1.1025</v>
      </c>
      <c r="K14" s="28">
        <f t="shared" si="3"/>
        <v>1.05</v>
      </c>
      <c r="L14" s="28">
        <f t="shared" si="3"/>
        <v>1</v>
      </c>
      <c r="M14" s="28">
        <f t="shared" si="3"/>
        <v>0.95238095238095233</v>
      </c>
      <c r="N14" s="28">
        <f t="shared" si="3"/>
        <v>0.90702947845804982</v>
      </c>
      <c r="O14" s="28">
        <f t="shared" si="3"/>
        <v>0.86383759853147601</v>
      </c>
      <c r="P14" s="28">
        <f t="shared" si="3"/>
        <v>0.82270247479188197</v>
      </c>
      <c r="Q14" s="28">
        <f t="shared" si="3"/>
        <v>0.78352616646845896</v>
      </c>
      <c r="R14" s="28">
        <f t="shared" si="3"/>
        <v>0.74621539663662761</v>
      </c>
      <c r="S14" s="28">
        <f t="shared" si="3"/>
        <v>0.71068133013012147</v>
      </c>
      <c r="T14" s="28">
        <f t="shared" si="3"/>
        <v>0.67683936202868722</v>
      </c>
      <c r="U14" s="28">
        <f t="shared" si="3"/>
        <v>0.64460891621779726</v>
      </c>
      <c r="V14" s="28">
        <f t="shared" si="3"/>
        <v>0.61391325354075932</v>
      </c>
      <c r="W14" s="28">
        <f t="shared" si="3"/>
        <v>0.5846792890864374</v>
      </c>
      <c r="X14" s="28">
        <f t="shared" si="3"/>
        <v>0.5568374181775595</v>
      </c>
      <c r="Y14" s="28">
        <f t="shared" si="3"/>
        <v>0.53032135064529462</v>
      </c>
      <c r="Z14" s="28">
        <f t="shared" si="3"/>
        <v>0.50506795299551888</v>
      </c>
      <c r="AA14" s="28">
        <f t="shared" si="3"/>
        <v>0.48101709809097021</v>
      </c>
      <c r="AB14" s="28">
        <f t="shared" si="3"/>
        <v>0.45811152199140021</v>
      </c>
      <c r="AC14" s="28">
        <f t="shared" si="3"/>
        <v>0.43629668761085727</v>
      </c>
      <c r="AD14" s="28">
        <f t="shared" si="3"/>
        <v>0.41552065486748313</v>
      </c>
      <c r="AE14" s="28">
        <f t="shared" si="3"/>
        <v>0.39573395701665059</v>
      </c>
      <c r="AF14" s="28">
        <f t="shared" si="3"/>
        <v>0.37688948287300061</v>
      </c>
      <c r="AG14" s="28">
        <f t="shared" si="3"/>
        <v>0.35894236464095297</v>
      </c>
      <c r="AH14" s="28">
        <f t="shared" si="3"/>
        <v>0.3418498710866219</v>
      </c>
      <c r="AI14" s="28">
        <f t="shared" ref="AI14:AZ14" si="4">POWER(1+$B$19,-AI9)</f>
        <v>0.32557130579678267</v>
      </c>
      <c r="AJ14" s="28">
        <f t="shared" si="4"/>
        <v>0.31006791028265024</v>
      </c>
      <c r="AK14" s="28">
        <f t="shared" si="4"/>
        <v>0.29530277169776209</v>
      </c>
      <c r="AL14" s="28">
        <f t="shared" si="4"/>
        <v>0.28124073495024959</v>
      </c>
      <c r="AM14" s="28">
        <f t="shared" si="4"/>
        <v>0.2678483190002377</v>
      </c>
      <c r="AN14" s="28">
        <f t="shared" si="4"/>
        <v>0.25509363714308358</v>
      </c>
      <c r="AO14" s="28">
        <f t="shared" si="4"/>
        <v>0.24294632108865097</v>
      </c>
      <c r="AP14" s="28">
        <f t="shared" si="4"/>
        <v>0.23137744865585813</v>
      </c>
      <c r="AQ14" s="28">
        <f t="shared" si="4"/>
        <v>0.220359474910341</v>
      </c>
      <c r="AR14" s="28">
        <f t="shared" si="4"/>
        <v>0.20986616658127716</v>
      </c>
      <c r="AS14" s="28">
        <f t="shared" si="4"/>
        <v>0.19987253960121634</v>
      </c>
      <c r="AT14" s="28">
        <f t="shared" si="4"/>
        <v>0.19035479962020604</v>
      </c>
      <c r="AU14" s="28">
        <f t="shared" si="4"/>
        <v>0.18129028535257716</v>
      </c>
      <c r="AV14" s="28">
        <f t="shared" si="4"/>
        <v>0.17265741462150208</v>
      </c>
      <c r="AW14" s="28">
        <f t="shared" si="4"/>
        <v>0.1644356329728591</v>
      </c>
      <c r="AX14" s="28">
        <f t="shared" si="4"/>
        <v>0.15660536473605632</v>
      </c>
      <c r="AY14" s="28">
        <f t="shared" si="4"/>
        <v>0.14914796641529171</v>
      </c>
      <c r="AZ14" s="29">
        <f t="shared" si="4"/>
        <v>0.14204568230027784</v>
      </c>
      <c r="BA14" s="12"/>
    </row>
    <row r="15" spans="1:53">
      <c r="A15" s="27" t="s">
        <v>69</v>
      </c>
      <c r="B15" s="29"/>
      <c r="C15" s="41">
        <f>C10*C14</f>
        <v>1322.5073041216847</v>
      </c>
      <c r="D15" s="28">
        <f t="shared" ref="D15:K15" si="5">D10*D14</f>
        <v>1259.5307658301758</v>
      </c>
      <c r="E15" s="28">
        <f t="shared" si="5"/>
        <v>1199.5531103144533</v>
      </c>
      <c r="F15" s="28">
        <f t="shared" si="5"/>
        <v>1142.4315336328125</v>
      </c>
      <c r="G15" s="28">
        <f t="shared" si="5"/>
        <v>1088.0300320312501</v>
      </c>
      <c r="H15" s="28">
        <f t="shared" si="5"/>
        <v>1036.2190781249999</v>
      </c>
      <c r="I15" s="28">
        <f t="shared" si="5"/>
        <v>986.87531250000006</v>
      </c>
      <c r="J15" s="28">
        <f t="shared" si="5"/>
        <v>939.88125000000002</v>
      </c>
      <c r="K15" s="28">
        <f t="shared" si="5"/>
        <v>895.125</v>
      </c>
      <c r="L15" s="28">
        <f>L10*L14</f>
        <v>852.5</v>
      </c>
      <c r="M15" s="28">
        <f>SUM(M10:M13)*M14</f>
        <v>150.02917611489039</v>
      </c>
      <c r="N15" s="28">
        <f>SUM(N10:N13)*N14</f>
        <v>142.88492963322895</v>
      </c>
      <c r="O15" s="28">
        <f>SUM(O10:O13)*O14</f>
        <v>136.08088536497993</v>
      </c>
      <c r="P15" s="28">
        <f t="shared" ref="P15:AZ15" si="6">SUM(P10:P13)*P14</f>
        <v>129.6008432047428</v>
      </c>
      <c r="Q15" s="28">
        <f t="shared" si="6"/>
        <v>123.42937448070744</v>
      </c>
      <c r="R15" s="28">
        <f t="shared" si="6"/>
        <v>117.55178521972137</v>
      </c>
      <c r="S15" s="28">
        <f t="shared" si="6"/>
        <v>111.95408116163939</v>
      </c>
      <c r="T15" s="28">
        <f t="shared" si="6"/>
        <v>106.62293443965658</v>
      </c>
      <c r="U15" s="28">
        <f t="shared" si="6"/>
        <v>101.54565184729196</v>
      </c>
      <c r="V15" s="28">
        <f t="shared" si="6"/>
        <v>96.71014461646854</v>
      </c>
      <c r="W15" s="28">
        <f t="shared" si="6"/>
        <v>92.104899634731936</v>
      </c>
      <c r="X15" s="28">
        <f t="shared" si="6"/>
        <v>87.71895203307804</v>
      </c>
      <c r="Y15" s="28">
        <f t="shared" si="6"/>
        <v>83.54185907912192</v>
      </c>
      <c r="Z15" s="28">
        <f t="shared" si="6"/>
        <v>79.56367531344948</v>
      </c>
      <c r="AA15" s="28">
        <f t="shared" si="6"/>
        <v>75.774928869951864</v>
      </c>
      <c r="AB15" s="28">
        <f t="shared" si="6"/>
        <v>72.166598923763686</v>
      </c>
      <c r="AC15" s="28">
        <f t="shared" si="6"/>
        <v>68.730094213108259</v>
      </c>
      <c r="AD15" s="28">
        <f t="shared" si="6"/>
        <v>65.457232583912628</v>
      </c>
      <c r="AE15" s="28">
        <f t="shared" si="6"/>
        <v>62.34022150848822</v>
      </c>
      <c r="AF15" s="28">
        <f t="shared" si="6"/>
        <v>59.37163953189355</v>
      </c>
      <c r="AG15" s="28">
        <f t="shared" si="6"/>
        <v>56.544418601803379</v>
      </c>
      <c r="AH15" s="28">
        <f t="shared" si="6"/>
        <v>53.851827239812749</v>
      </c>
      <c r="AI15" s="28">
        <f t="shared" si="6"/>
        <v>51.287454514107367</v>
      </c>
      <c r="AJ15" s="28">
        <f t="shared" si="6"/>
        <v>48.84519477534036</v>
      </c>
      <c r="AK15" s="28">
        <f t="shared" si="6"/>
        <v>46.519233119371762</v>
      </c>
      <c r="AL15" s="28">
        <f t="shared" si="6"/>
        <v>44.304031542258819</v>
      </c>
      <c r="AM15" s="28">
        <f t="shared" si="6"/>
        <v>42.194315754532205</v>
      </c>
      <c r="AN15" s="28">
        <f t="shared" si="6"/>
        <v>40.185062623364018</v>
      </c>
      <c r="AO15" s="28">
        <f t="shared" si="6"/>
        <v>38.271488212727625</v>
      </c>
      <c r="AP15" s="28">
        <f t="shared" si="6"/>
        <v>36.449036393073939</v>
      </c>
      <c r="AQ15" s="28">
        <f t="shared" si="6"/>
        <v>34.713367993403736</v>
      </c>
      <c r="AR15" s="28">
        <f t="shared" si="6"/>
        <v>33.060350469908329</v>
      </c>
      <c r="AS15" s="28">
        <f t="shared" si="6"/>
        <v>31.486048066579357</v>
      </c>
      <c r="AT15" s="28">
        <f t="shared" si="6"/>
        <v>29.986712444361295</v>
      </c>
      <c r="AU15" s="28">
        <f t="shared" si="6"/>
        <v>28.55877375653456</v>
      </c>
      <c r="AV15" s="28">
        <f t="shared" si="6"/>
        <v>27.198832149080538</v>
      </c>
      <c r="AW15" s="28">
        <f t="shared" si="6"/>
        <v>25.903649665790986</v>
      </c>
      <c r="AX15" s="28">
        <f t="shared" si="6"/>
        <v>24.670142538848562</v>
      </c>
      <c r="AY15" s="28">
        <f t="shared" si="6"/>
        <v>23.495373846522437</v>
      </c>
      <c r="AZ15" s="29">
        <f t="shared" si="6"/>
        <v>22.376546520497563</v>
      </c>
      <c r="BA15" s="12"/>
    </row>
    <row r="16" spans="1:53" ht="17" thickBot="1">
      <c r="A16" s="60" t="s">
        <v>71</v>
      </c>
      <c r="B16" s="70" t="s">
        <v>72</v>
      </c>
      <c r="C16" s="63" t="s">
        <v>30</v>
      </c>
      <c r="D16" s="62" t="s">
        <v>30</v>
      </c>
      <c r="E16" s="62" t="s">
        <v>30</v>
      </c>
      <c r="F16" s="62" t="s">
        <v>30</v>
      </c>
      <c r="G16" s="62" t="s">
        <v>30</v>
      </c>
      <c r="H16" s="62" t="s">
        <v>30</v>
      </c>
      <c r="I16" s="62" t="s">
        <v>30</v>
      </c>
      <c r="J16" s="62" t="s">
        <v>30</v>
      </c>
      <c r="K16" s="62" t="s">
        <v>30</v>
      </c>
      <c r="L16" s="62" t="s">
        <v>30</v>
      </c>
      <c r="M16" s="61">
        <v>6.26</v>
      </c>
      <c r="N16" s="61">
        <v>6.26</v>
      </c>
      <c r="O16" s="61">
        <v>6.26</v>
      </c>
      <c r="P16" s="61">
        <v>6.26</v>
      </c>
      <c r="Q16" s="61">
        <v>6.26</v>
      </c>
      <c r="R16" s="61">
        <v>6.26</v>
      </c>
      <c r="S16" s="61">
        <v>6.26</v>
      </c>
      <c r="T16" s="61">
        <v>6.26</v>
      </c>
      <c r="U16" s="61">
        <v>6.26</v>
      </c>
      <c r="V16" s="61">
        <v>6.26</v>
      </c>
      <c r="W16" s="61">
        <v>6.26</v>
      </c>
      <c r="X16" s="61">
        <v>6.26</v>
      </c>
      <c r="Y16" s="61">
        <v>6.26</v>
      </c>
      <c r="Z16" s="61">
        <v>6.26</v>
      </c>
      <c r="AA16" s="61">
        <v>6.26</v>
      </c>
      <c r="AB16" s="61">
        <v>6.26</v>
      </c>
      <c r="AC16" s="61">
        <v>6.26</v>
      </c>
      <c r="AD16" s="61">
        <v>6.26</v>
      </c>
      <c r="AE16" s="61">
        <v>6.26</v>
      </c>
      <c r="AF16" s="61">
        <v>6.26</v>
      </c>
      <c r="AG16" s="61">
        <v>6.26</v>
      </c>
      <c r="AH16" s="61">
        <v>6.26</v>
      </c>
      <c r="AI16" s="61">
        <v>6.26</v>
      </c>
      <c r="AJ16" s="61">
        <v>6.26</v>
      </c>
      <c r="AK16" s="61">
        <v>6.26</v>
      </c>
      <c r="AL16" s="61">
        <v>6.26</v>
      </c>
      <c r="AM16" s="61">
        <v>6.26</v>
      </c>
      <c r="AN16" s="61">
        <v>6.26</v>
      </c>
      <c r="AO16" s="61">
        <v>6.26</v>
      </c>
      <c r="AP16" s="61">
        <v>6.26</v>
      </c>
      <c r="AQ16" s="61">
        <v>6.26</v>
      </c>
      <c r="AR16" s="61">
        <v>6.26</v>
      </c>
      <c r="AS16" s="61">
        <v>6.26</v>
      </c>
      <c r="AT16" s="61">
        <v>6.26</v>
      </c>
      <c r="AU16" s="61">
        <v>6.26</v>
      </c>
      <c r="AV16" s="61">
        <v>6.26</v>
      </c>
      <c r="AW16" s="61">
        <v>6.26</v>
      </c>
      <c r="AX16" s="61">
        <v>6.26</v>
      </c>
      <c r="AY16" s="61">
        <v>6.26</v>
      </c>
      <c r="AZ16" s="61">
        <v>6.26</v>
      </c>
      <c r="BA16" s="12"/>
    </row>
    <row r="17" spans="1:53" ht="17" thickTop="1">
      <c r="A17" s="26"/>
      <c r="B17" s="4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12"/>
    </row>
    <row r="18" spans="1:53">
      <c r="A18" s="31" t="s">
        <v>37</v>
      </c>
      <c r="B18" s="25"/>
      <c r="C18" s="25"/>
      <c r="D18" s="34" t="s">
        <v>38</v>
      </c>
      <c r="E18" s="25"/>
      <c r="F18" s="25"/>
      <c r="G18" s="25"/>
      <c r="H18" s="49"/>
      <c r="I18" s="30"/>
      <c r="J18" s="30"/>
      <c r="K18" s="25"/>
      <c r="L18" s="25" t="s">
        <v>70</v>
      </c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12"/>
    </row>
    <row r="19" spans="1:53">
      <c r="A19" s="64" t="s">
        <v>68</v>
      </c>
      <c r="B19" s="65">
        <v>0.05</v>
      </c>
      <c r="C19" s="12"/>
      <c r="D19" s="35" t="s">
        <v>62</v>
      </c>
      <c r="E19" s="50">
        <f>(SUM(M15:AZ15)+SUM(C15:L15))/(6.26*SUM(M14:AZ14))</f>
        <v>124.98836375556553</v>
      </c>
      <c r="F19" s="12"/>
      <c r="G19" s="26"/>
      <c r="H19" s="32"/>
      <c r="I19" s="33"/>
      <c r="J19" s="33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</row>
    <row r="20" spans="1:53">
      <c r="A20" s="68" t="s">
        <v>74</v>
      </c>
      <c r="B20" s="66">
        <f>8525</f>
        <v>8525</v>
      </c>
      <c r="C20" s="12"/>
      <c r="D20" s="26"/>
      <c r="E20" s="25"/>
      <c r="F20" s="26"/>
      <c r="G20" s="26"/>
      <c r="H20" s="32"/>
      <c r="I20" s="33"/>
      <c r="J20" s="33"/>
      <c r="K20" s="36"/>
      <c r="L20" s="57" t="s">
        <v>67</v>
      </c>
      <c r="M20" s="91" t="s">
        <v>65</v>
      </c>
      <c r="N20" s="93" t="s">
        <v>64</v>
      </c>
      <c r="O20" s="47" t="s">
        <v>66</v>
      </c>
      <c r="P20" s="26"/>
      <c r="Q20" s="26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</row>
    <row r="21" spans="1:53" ht="17" thickBot="1">
      <c r="A21" s="69" t="s">
        <v>73</v>
      </c>
      <c r="B21" s="67"/>
      <c r="C21" s="12"/>
      <c r="D21" s="96" t="s">
        <v>57</v>
      </c>
      <c r="E21" s="97"/>
      <c r="F21" s="26"/>
      <c r="G21" s="26"/>
      <c r="H21" s="95"/>
      <c r="I21" s="95"/>
      <c r="J21" s="33"/>
      <c r="K21" s="26"/>
      <c r="L21" s="58" t="s">
        <v>39</v>
      </c>
      <c r="M21" s="92"/>
      <c r="N21" s="94"/>
      <c r="O21" s="48" t="s">
        <v>56</v>
      </c>
      <c r="P21" s="37"/>
      <c r="Q21" s="37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</row>
    <row r="22" spans="1:53" ht="17" thickTop="1">
      <c r="A22" s="26"/>
      <c r="B22" s="26"/>
      <c r="C22" s="12"/>
      <c r="D22" s="14" t="s">
        <v>0</v>
      </c>
      <c r="E22" s="15" t="s">
        <v>62</v>
      </c>
      <c r="F22" s="26"/>
      <c r="G22" s="26"/>
      <c r="H22" s="49"/>
      <c r="I22" s="30"/>
      <c r="J22" s="26"/>
      <c r="K22" s="26"/>
      <c r="L22" s="59" t="s">
        <v>3</v>
      </c>
      <c r="M22" s="1">
        <v>75.44</v>
      </c>
      <c r="N22" s="38">
        <v>4.5</v>
      </c>
      <c r="O22" s="1">
        <f>M22/N22</f>
        <v>16.764444444444443</v>
      </c>
      <c r="P22" s="26"/>
      <c r="Q22" s="37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</row>
    <row r="23" spans="1:53">
      <c r="A23" s="12"/>
      <c r="B23" s="13"/>
      <c r="C23" s="30"/>
      <c r="D23" s="17">
        <v>0</v>
      </c>
      <c r="E23" s="18">
        <v>59.21</v>
      </c>
      <c r="F23" s="26"/>
      <c r="G23" s="26"/>
      <c r="H23" s="32"/>
      <c r="I23" s="33"/>
      <c r="J23" s="26"/>
      <c r="K23" s="26"/>
      <c r="L23" s="11" t="s">
        <v>63</v>
      </c>
      <c r="M23" s="1">
        <v>43.914999999999999</v>
      </c>
      <c r="N23" s="38">
        <v>10.5</v>
      </c>
      <c r="O23" s="1">
        <f t="shared" ref="O23:O25" si="7">M23/N23</f>
        <v>4.1823809523809521</v>
      </c>
      <c r="P23" s="26"/>
      <c r="Q23" s="37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</row>
    <row r="24" spans="1:53">
      <c r="A24" s="12"/>
      <c r="B24" s="13"/>
      <c r="C24" s="26"/>
      <c r="D24" s="17">
        <v>0.03</v>
      </c>
      <c r="E24" s="18">
        <v>92.7</v>
      </c>
      <c r="F24" s="26"/>
      <c r="G24" s="26"/>
      <c r="H24" s="32"/>
      <c r="I24" s="33"/>
      <c r="J24" s="26"/>
      <c r="K24" s="26"/>
      <c r="L24" s="11" t="s">
        <v>1</v>
      </c>
      <c r="M24" s="1">
        <v>160</v>
      </c>
      <c r="N24" s="38">
        <v>10.5</v>
      </c>
      <c r="O24" s="1">
        <f t="shared" si="7"/>
        <v>15.238095238095237</v>
      </c>
      <c r="P24" s="25"/>
      <c r="Q24" s="37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</row>
    <row r="25" spans="1:53">
      <c r="A25" s="12"/>
      <c r="B25" s="12"/>
      <c r="C25" s="26"/>
      <c r="D25" s="17">
        <v>0.05</v>
      </c>
      <c r="E25" s="18">
        <v>125</v>
      </c>
      <c r="F25" s="26"/>
      <c r="G25" s="26"/>
      <c r="H25" s="32"/>
      <c r="I25" s="33"/>
      <c r="J25" s="26"/>
      <c r="K25" s="26"/>
      <c r="L25" s="11" t="s">
        <v>2</v>
      </c>
      <c r="M25" s="1">
        <v>513.29999999999995</v>
      </c>
      <c r="N25" s="38">
        <v>10.5</v>
      </c>
      <c r="O25" s="1">
        <f t="shared" si="7"/>
        <v>48.885714285714279</v>
      </c>
      <c r="P25" s="25"/>
      <c r="Q25" s="37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</row>
    <row r="26" spans="1:53">
      <c r="A26" s="12"/>
      <c r="B26" s="13"/>
      <c r="C26" s="26"/>
      <c r="D26" s="17">
        <v>7.0000000000000007E-2</v>
      </c>
      <c r="E26" s="18">
        <v>166.3</v>
      </c>
      <c r="F26" s="26"/>
      <c r="G26" s="26"/>
      <c r="H26" s="32"/>
      <c r="I26" s="33"/>
      <c r="J26" s="26"/>
      <c r="K26" s="26"/>
      <c r="L26" s="15" t="s">
        <v>40</v>
      </c>
      <c r="M26" s="88">
        <f>SUM(O22:O25)</f>
        <v>85.070634920634916</v>
      </c>
      <c r="N26" s="89"/>
      <c r="O26" s="90"/>
      <c r="P26" s="25"/>
      <c r="Q26" s="37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</row>
    <row r="27" spans="1:53">
      <c r="A27" s="16"/>
      <c r="B27" s="19"/>
      <c r="C27" s="26"/>
      <c r="D27" s="17">
        <v>0.1</v>
      </c>
      <c r="E27" s="18">
        <v>247.11</v>
      </c>
      <c r="F27" s="26"/>
      <c r="G27" s="26"/>
      <c r="H27" s="32"/>
      <c r="I27" s="33"/>
      <c r="J27" s="26"/>
      <c r="K27" s="26"/>
      <c r="L27" s="37"/>
      <c r="M27" s="26"/>
      <c r="N27" s="25"/>
      <c r="O27" s="25"/>
      <c r="P27" s="25"/>
      <c r="Q27" s="37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</row>
    <row r="28" spans="1:53">
      <c r="A28" s="12"/>
      <c r="B28" s="12"/>
      <c r="C28" s="26"/>
      <c r="D28" s="32"/>
      <c r="E28" s="33"/>
      <c r="F28" s="26"/>
      <c r="G28" s="12"/>
      <c r="H28" s="12"/>
      <c r="I28" s="12"/>
      <c r="J28" s="12"/>
      <c r="K28" s="26"/>
      <c r="L28" s="37"/>
      <c r="M28" s="26"/>
      <c r="N28" s="26"/>
      <c r="O28" s="26"/>
      <c r="P28" s="25"/>
      <c r="Q28" s="37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</row>
    <row r="29" spans="1:53">
      <c r="A29" s="12"/>
      <c r="B29" s="12"/>
      <c r="C29" s="26"/>
      <c r="D29" s="32"/>
      <c r="E29" s="33"/>
      <c r="F29" s="26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</row>
    <row r="30" spans="1:53">
      <c r="A30" s="12"/>
      <c r="B30" s="12"/>
      <c r="C30" s="26"/>
      <c r="D30" s="32"/>
      <c r="E30" s="33"/>
      <c r="F30" s="26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</row>
    <row r="31" spans="1:53">
      <c r="A31" s="12"/>
      <c r="B31" s="12"/>
      <c r="C31" s="26"/>
      <c r="D31" s="26"/>
      <c r="E31" s="26"/>
      <c r="F31" s="26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</row>
    <row r="33" spans="9:14">
      <c r="I33" s="37"/>
      <c r="J33" s="26"/>
      <c r="K33" s="25"/>
      <c r="L33" s="26"/>
      <c r="M33" s="26"/>
      <c r="N33" s="37"/>
    </row>
    <row r="34" spans="9:14">
      <c r="I34" s="37"/>
      <c r="J34" s="26"/>
      <c r="K34" s="25"/>
      <c r="L34" s="26"/>
      <c r="M34" s="26"/>
      <c r="N34" s="37"/>
    </row>
    <row r="35" spans="9:14">
      <c r="I35" s="37"/>
      <c r="J35" s="26"/>
      <c r="K35" s="25"/>
      <c r="L35" s="25"/>
      <c r="M35" s="25"/>
      <c r="N35" s="37"/>
    </row>
    <row r="36" spans="9:14">
      <c r="I36" s="37"/>
      <c r="J36" s="26"/>
      <c r="K36" s="25"/>
      <c r="L36" s="25"/>
      <c r="M36" s="25"/>
      <c r="N36" s="37"/>
    </row>
    <row r="37" spans="9:14">
      <c r="I37" s="37"/>
      <c r="J37" s="26"/>
      <c r="K37" s="25"/>
      <c r="L37" s="25"/>
      <c r="M37" s="25"/>
      <c r="N37" s="37"/>
    </row>
    <row r="38" spans="9:14">
      <c r="I38" s="37"/>
      <c r="J38" s="26"/>
      <c r="K38" s="25"/>
      <c r="L38" s="25"/>
      <c r="M38" s="25"/>
      <c r="N38" s="37"/>
    </row>
    <row r="39" spans="9:14">
      <c r="I39" s="37"/>
      <c r="J39" s="26"/>
      <c r="K39" s="26"/>
      <c r="L39" s="26"/>
      <c r="M39" s="25"/>
      <c r="N39" s="37"/>
    </row>
  </sheetData>
  <mergeCells count="5">
    <mergeCell ref="M26:O26"/>
    <mergeCell ref="M20:M21"/>
    <mergeCell ref="N20:N21"/>
    <mergeCell ref="H21:I21"/>
    <mergeCell ref="D21:E21"/>
  </mergeCells>
  <pageMargins left="0.7" right="0.7" top="0.78740157499999996" bottom="0.78740157499999996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E5AA5-155F-7B46-8B27-5B374B3C6B25}">
  <dimension ref="A4:L24"/>
  <sheetViews>
    <sheetView tabSelected="1" zoomScale="114" workbookViewId="0">
      <selection activeCell="F7" sqref="F7"/>
    </sheetView>
  </sheetViews>
  <sheetFormatPr baseColWidth="10" defaultRowHeight="16"/>
  <cols>
    <col min="1" max="2" width="10.83203125" style="71"/>
    <col min="3" max="4" width="10.83203125" style="71" customWidth="1"/>
    <col min="5" max="5" width="15.5" style="71" customWidth="1"/>
    <col min="6" max="16384" width="10.83203125" style="71"/>
  </cols>
  <sheetData>
    <row r="4" spans="1:12">
      <c r="A4" s="52" t="s">
        <v>43</v>
      </c>
      <c r="B4" s="52"/>
      <c r="C4" s="52"/>
      <c r="D4" s="53"/>
      <c r="E4" s="32"/>
      <c r="F4" s="32"/>
      <c r="G4" s="32"/>
      <c r="H4" s="32"/>
      <c r="I4" s="32"/>
      <c r="J4" s="32"/>
      <c r="K4" s="32"/>
      <c r="L4" s="32"/>
    </row>
    <row r="5" spans="1:12">
      <c r="A5" s="52" t="s">
        <v>59</v>
      </c>
      <c r="B5" s="52"/>
      <c r="C5" s="52"/>
      <c r="D5" s="53"/>
      <c r="E5" s="32"/>
      <c r="F5" s="72"/>
      <c r="G5" s="32"/>
      <c r="H5" s="32"/>
      <c r="I5" s="32"/>
      <c r="J5" s="32"/>
      <c r="K5" s="32"/>
      <c r="L5" s="32"/>
    </row>
    <row r="6" spans="1:12">
      <c r="A6" s="73">
        <v>1995</v>
      </c>
      <c r="B6" s="74">
        <v>1996</v>
      </c>
      <c r="C6" s="74">
        <v>2015</v>
      </c>
      <c r="D6" s="75">
        <v>2018</v>
      </c>
      <c r="F6" s="32"/>
      <c r="G6" s="32"/>
      <c r="H6" s="32"/>
      <c r="I6" s="32"/>
      <c r="J6" s="32"/>
      <c r="K6" s="32"/>
      <c r="L6" s="32"/>
    </row>
    <row r="7" spans="1:12">
      <c r="A7" s="76">
        <v>65.3</v>
      </c>
      <c r="B7" s="77">
        <v>68.5</v>
      </c>
      <c r="C7" s="77">
        <v>100</v>
      </c>
      <c r="D7" s="77">
        <v>100.5</v>
      </c>
      <c r="F7" s="78"/>
      <c r="G7" s="78"/>
      <c r="H7" s="32"/>
      <c r="I7" s="32"/>
      <c r="J7" s="32"/>
      <c r="K7" s="32"/>
      <c r="L7" s="32"/>
    </row>
    <row r="8" spans="1:12">
      <c r="A8" s="79" t="s">
        <v>61</v>
      </c>
      <c r="B8" s="80" t="s">
        <v>60</v>
      </c>
      <c r="F8" s="32"/>
      <c r="G8" s="32"/>
      <c r="H8" s="32"/>
      <c r="I8" s="32"/>
      <c r="J8" s="32"/>
      <c r="K8" s="32"/>
      <c r="L8" s="32"/>
    </row>
    <row r="9" spans="1:12">
      <c r="A9" s="80"/>
      <c r="F9" s="81"/>
      <c r="G9" s="81"/>
      <c r="H9" s="81"/>
    </row>
    <row r="10" spans="1:12">
      <c r="A10" s="53" t="s">
        <v>49</v>
      </c>
      <c r="B10" s="53"/>
      <c r="C10" s="53"/>
      <c r="D10" s="53"/>
      <c r="E10" s="82"/>
      <c r="F10" s="82"/>
      <c r="G10" s="82"/>
      <c r="H10" s="81"/>
    </row>
    <row r="11" spans="1:12">
      <c r="A11" s="83" t="s">
        <v>26</v>
      </c>
      <c r="B11" s="83" t="s">
        <v>50</v>
      </c>
      <c r="C11" s="82"/>
      <c r="D11" s="82"/>
      <c r="E11" s="82"/>
      <c r="F11" s="82"/>
      <c r="G11" s="82"/>
      <c r="H11" s="81"/>
      <c r="K11" s="46"/>
    </row>
    <row r="12" spans="1:12">
      <c r="A12" s="84">
        <v>25.725000000000001</v>
      </c>
      <c r="B12" s="84">
        <v>22.760999999999999</v>
      </c>
      <c r="C12" s="81"/>
      <c r="H12" s="81"/>
    </row>
    <row r="13" spans="1:12">
      <c r="A13" s="85" t="s">
        <v>61</v>
      </c>
      <c r="B13" s="54" t="s">
        <v>48</v>
      </c>
      <c r="C13" s="81"/>
      <c r="H13" s="81"/>
    </row>
    <row r="14" spans="1:12">
      <c r="A14" s="80"/>
      <c r="F14" s="81"/>
      <c r="G14" s="81"/>
      <c r="H14" s="81"/>
    </row>
    <row r="16" spans="1:12">
      <c r="A16" s="99" t="s">
        <v>80</v>
      </c>
      <c r="B16" s="98" t="s">
        <v>41</v>
      </c>
      <c r="C16" s="98"/>
      <c r="D16" s="98" t="s">
        <v>44</v>
      </c>
    </row>
    <row r="17" spans="1:6">
      <c r="A17" s="99"/>
      <c r="B17" s="45">
        <v>1996</v>
      </c>
      <c r="C17" s="45">
        <v>2015</v>
      </c>
      <c r="D17" s="98"/>
    </row>
    <row r="18" spans="1:6">
      <c r="A18" s="86" t="s">
        <v>42</v>
      </c>
      <c r="B18" s="86">
        <v>70</v>
      </c>
      <c r="C18" s="87">
        <f>($C$7/$B$7)*B18</f>
        <v>102.18978102189782</v>
      </c>
      <c r="D18" s="86" t="s">
        <v>45</v>
      </c>
    </row>
    <row r="19" spans="1:6">
      <c r="A19" s="86" t="s">
        <v>42</v>
      </c>
      <c r="B19" s="86">
        <v>130</v>
      </c>
      <c r="C19" s="87">
        <f>($C$7/$B$7)*B19</f>
        <v>189.78102189781021</v>
      </c>
      <c r="D19" s="86" t="s">
        <v>45</v>
      </c>
    </row>
    <row r="21" spans="1:6">
      <c r="A21" s="99" t="s">
        <v>79</v>
      </c>
      <c r="B21" s="98" t="s">
        <v>41</v>
      </c>
      <c r="C21" s="98"/>
      <c r="D21" s="98" t="s">
        <v>44</v>
      </c>
      <c r="E21" s="86" t="s">
        <v>52</v>
      </c>
      <c r="F21" s="98" t="s">
        <v>44</v>
      </c>
    </row>
    <row r="22" spans="1:6">
      <c r="A22" s="99"/>
      <c r="B22" s="45">
        <v>1995</v>
      </c>
      <c r="C22" s="45">
        <v>2015</v>
      </c>
      <c r="D22" s="98"/>
      <c r="E22" s="45" t="s">
        <v>53</v>
      </c>
      <c r="F22" s="98"/>
    </row>
    <row r="23" spans="1:6">
      <c r="A23" s="86" t="s">
        <v>42</v>
      </c>
      <c r="B23" s="86">
        <v>10000</v>
      </c>
      <c r="C23" s="87">
        <f>($C$7/$A$7)*B23</f>
        <v>15313.935681470139</v>
      </c>
      <c r="D23" s="86" t="s">
        <v>46</v>
      </c>
      <c r="E23" s="87">
        <f>C23*$A$12/$B$12</f>
        <v>17308.158490655918</v>
      </c>
      <c r="F23" s="86" t="s">
        <v>51</v>
      </c>
    </row>
    <row r="24" spans="1:6">
      <c r="A24" s="86" t="s">
        <v>42</v>
      </c>
      <c r="B24" s="86">
        <v>165</v>
      </c>
      <c r="C24" s="87">
        <f>($C$7/$A$7)*B24</f>
        <v>252.6799387442573</v>
      </c>
      <c r="D24" s="86" t="s">
        <v>47</v>
      </c>
      <c r="E24" s="87">
        <f>C24*$A$12/$B$12</f>
        <v>285.58461509582264</v>
      </c>
      <c r="F24" s="86" t="s">
        <v>45</v>
      </c>
    </row>
  </sheetData>
  <mergeCells count="7">
    <mergeCell ref="F21:F22"/>
    <mergeCell ref="A16:A17"/>
    <mergeCell ref="B16:C16"/>
    <mergeCell ref="D16:D17"/>
    <mergeCell ref="A21:A22"/>
    <mergeCell ref="B21:C21"/>
    <mergeCell ref="D21:D22"/>
  </mergeCells>
  <hyperlinks>
    <hyperlink ref="B8" r:id="rId1" xr:uid="{4EEC4BF8-0433-7E44-A485-2B2D03FA62D8}"/>
    <hyperlink ref="B13" r:id="rId2" xr:uid="{7B21F1A6-8A2C-E845-8968-0B4310CBCF29}"/>
  </hyperlinks>
  <pageMargins left="0.7" right="0.7" top="0.78740157499999996" bottom="0.78740157499999996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FFB53-33F9-7447-9304-19B006132B79}">
  <dimension ref="A1:X9"/>
  <sheetViews>
    <sheetView zoomScale="99" workbookViewId="0">
      <selection activeCell="W2" sqref="W2"/>
    </sheetView>
  </sheetViews>
  <sheetFormatPr baseColWidth="10" defaultRowHeight="16"/>
  <sheetData>
    <row r="1" spans="1:24">
      <c r="A1" t="s">
        <v>4</v>
      </c>
    </row>
    <row r="3" spans="1:24">
      <c r="A3" s="7" t="s">
        <v>25</v>
      </c>
      <c r="B3" s="2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17</v>
      </c>
      <c r="O3" s="3" t="s">
        <v>18</v>
      </c>
      <c r="P3" s="3" t="s">
        <v>19</v>
      </c>
      <c r="Q3" s="3" t="s">
        <v>20</v>
      </c>
      <c r="R3" s="3" t="s">
        <v>21</v>
      </c>
      <c r="S3" s="3" t="s">
        <v>22</v>
      </c>
      <c r="T3" s="3" t="s">
        <v>23</v>
      </c>
      <c r="U3" s="3" t="s">
        <v>24</v>
      </c>
      <c r="V3" s="10" t="s">
        <v>27</v>
      </c>
      <c r="W3" s="10" t="s">
        <v>28</v>
      </c>
      <c r="X3" s="10" t="s">
        <v>29</v>
      </c>
    </row>
    <row r="4" spans="1:24">
      <c r="A4" s="8">
        <v>65.3</v>
      </c>
      <c r="B4" s="5">
        <v>68.5</v>
      </c>
      <c r="C4" s="5">
        <v>72</v>
      </c>
      <c r="D4" s="5">
        <v>75.400000000000006</v>
      </c>
      <c r="E4" s="5">
        <v>76.2</v>
      </c>
      <c r="F4" s="5">
        <v>79.900000000000006</v>
      </c>
      <c r="G4" s="5">
        <v>82.1</v>
      </c>
      <c r="H4" s="5">
        <v>81.7</v>
      </c>
      <c r="I4" s="5">
        <v>81.3</v>
      </c>
      <c r="J4" s="5">
        <v>85.8</v>
      </c>
      <c r="K4" s="5">
        <v>88.4</v>
      </c>
      <c r="L4" s="5">
        <v>89.8</v>
      </c>
      <c r="M4" s="5">
        <v>93.5</v>
      </c>
      <c r="N4" s="5">
        <v>97.7</v>
      </c>
      <c r="O4" s="5">
        <v>94.6</v>
      </c>
      <c r="P4" s="5">
        <v>95.8</v>
      </c>
      <c r="Q4" s="5">
        <v>101.1</v>
      </c>
      <c r="R4" s="6">
        <v>103.3</v>
      </c>
      <c r="S4" s="6">
        <v>104.1</v>
      </c>
      <c r="T4" s="6">
        <v>103.3</v>
      </c>
      <c r="U4" s="6">
        <v>100</v>
      </c>
      <c r="V4" s="8">
        <v>96.7</v>
      </c>
      <c r="W4" s="5">
        <v>98.5</v>
      </c>
      <c r="X4" s="6">
        <v>100.5</v>
      </c>
    </row>
    <row r="6" spans="1:24">
      <c r="C6" t="s">
        <v>26</v>
      </c>
      <c r="F6">
        <f>100/B4</f>
        <v>1.4598540145985401</v>
      </c>
      <c r="U6" s="4">
        <f>AVERAGE(B4:T4)</f>
        <v>88.131578947368396</v>
      </c>
    </row>
    <row r="7" spans="1:24">
      <c r="B7" s="9">
        <v>10000</v>
      </c>
      <c r="C7">
        <f>100/A4</f>
        <v>1.5313935681470139</v>
      </c>
      <c r="E7">
        <v>70</v>
      </c>
      <c r="F7">
        <f>E7*F6</f>
        <v>102.18978102189782</v>
      </c>
    </row>
    <row r="8" spans="1:24">
      <c r="C8">
        <f>B7*C7</f>
        <v>15313.935681470139</v>
      </c>
    </row>
    <row r="9" spans="1:24">
      <c r="B9">
        <v>165</v>
      </c>
      <c r="C9">
        <f>B9*C7</f>
        <v>252.6799387442573</v>
      </c>
      <c r="E9">
        <v>130</v>
      </c>
      <c r="F9">
        <f>F6*E9</f>
        <v>189.78102189781021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A.1</vt:lpstr>
      <vt:lpstr>A.2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Bednářová</dc:creator>
  <cp:lastModifiedBy>Pavla Bednářová</cp:lastModifiedBy>
  <dcterms:created xsi:type="dcterms:W3CDTF">2019-03-04T19:14:13Z</dcterms:created>
  <dcterms:modified xsi:type="dcterms:W3CDTF">2019-05-13T13:25:55Z</dcterms:modified>
</cp:coreProperties>
</file>