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Diplomová práce_Martin Pekař\Příloha4\"/>
    </mc:Choice>
  </mc:AlternateContent>
  <xr:revisionPtr revIDLastSave="0" documentId="13_ncr:1_{A5FA6665-8F20-4E99-9A12-46472EC1914D}" xr6:coauthVersionLast="41" xr6:coauthVersionMax="43" xr10:uidLastSave="{00000000-0000-0000-0000-000000000000}"/>
  <bookViews>
    <workbookView xWindow="28680" yWindow="-120" windowWidth="29040" windowHeight="15840" xr2:uid="{043819CE-737F-472E-8766-5DF61D18DCC2}"/>
  </bookViews>
  <sheets>
    <sheet name="Hmot. bilance + blokové schéma" sheetId="1" r:id="rId1"/>
    <sheet name="Energetická bilance" sheetId="2" r:id="rId2"/>
    <sheet name="Přehledová tabulk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1" i="2" l="1"/>
  <c r="D34" i="2" l="1"/>
  <c r="D30" i="2"/>
  <c r="D40" i="2" l="1"/>
  <c r="D43" i="2" s="1"/>
  <c r="D37" i="2"/>
  <c r="U124" i="1"/>
  <c r="U123" i="1"/>
  <c r="G124" i="1"/>
  <c r="G123" i="1"/>
  <c r="D9" i="3" l="1"/>
  <c r="C11" i="3"/>
  <c r="D10" i="3" s="1"/>
  <c r="C5" i="3"/>
  <c r="D4" i="3" s="1"/>
  <c r="C19" i="3"/>
  <c r="D19" i="3"/>
  <c r="D3" i="3" l="1"/>
  <c r="D5" i="3" s="1"/>
  <c r="D8" i="3"/>
  <c r="D11" i="3" s="1"/>
  <c r="G40" i="2" l="1"/>
  <c r="G37" i="2"/>
  <c r="H22" i="2"/>
  <c r="G30" i="2" l="1"/>
  <c r="G43" i="2" l="1"/>
  <c r="K51" i="2" s="1"/>
  <c r="D169" i="1"/>
  <c r="T124" i="1"/>
  <c r="T123" i="1"/>
  <c r="J143" i="1" l="1"/>
  <c r="L143" i="1" s="1"/>
  <c r="K142" i="1" l="1"/>
  <c r="M142" i="1" l="1"/>
  <c r="N134" i="1"/>
  <c r="N135" i="1"/>
  <c r="N136" i="1"/>
  <c r="N133" i="1"/>
  <c r="N132" i="1"/>
  <c r="C147" i="1" l="1"/>
  <c r="K93" i="1"/>
  <c r="K94" i="1"/>
  <c r="K95" i="1"/>
  <c r="K92" i="1"/>
  <c r="C100" i="1" l="1"/>
  <c r="C106" i="1" a="1"/>
  <c r="E132" i="1"/>
  <c r="F132" i="1"/>
  <c r="G132" i="1"/>
  <c r="H132" i="1"/>
  <c r="I132" i="1"/>
  <c r="J132" i="1"/>
  <c r="K132" i="1"/>
  <c r="L132" i="1"/>
  <c r="M132" i="1"/>
  <c r="D132" i="1"/>
  <c r="C151" i="1" l="1" a="1"/>
  <c r="C106" i="1"/>
  <c r="D109" i="1"/>
  <c r="D108" i="1"/>
  <c r="D106" i="1"/>
  <c r="C108" i="1"/>
  <c r="C107" i="1"/>
  <c r="E108" i="1"/>
  <c r="E106" i="1"/>
  <c r="C109" i="1"/>
  <c r="D107" i="1"/>
  <c r="E109" i="1"/>
  <c r="E107" i="1"/>
  <c r="C153" i="1" l="1"/>
  <c r="C160" i="1"/>
  <c r="C155" i="1"/>
  <c r="C154" i="1"/>
  <c r="C156" i="1"/>
  <c r="C151" i="1"/>
  <c r="C157" i="1"/>
  <c r="C152" i="1"/>
  <c r="C161" i="1"/>
  <c r="C159" i="1"/>
  <c r="C158" i="1"/>
  <c r="C113" i="1"/>
  <c r="G67" i="1"/>
  <c r="P141" i="1" l="1"/>
  <c r="D151" i="1" s="1" a="1"/>
  <c r="C124" i="1"/>
  <c r="C117" i="1"/>
  <c r="D151" i="1" l="1"/>
  <c r="F151" i="1" s="1"/>
  <c r="D152" i="1"/>
  <c r="F152" i="1" s="1"/>
  <c r="D160" i="1"/>
  <c r="F160" i="1" s="1"/>
  <c r="D158" i="1"/>
  <c r="F158" i="1" s="1"/>
  <c r="D153" i="1"/>
  <c r="F153" i="1" s="1"/>
  <c r="D161" i="1"/>
  <c r="F161" i="1" s="1"/>
  <c r="D157" i="1"/>
  <c r="D155" i="1"/>
  <c r="F155" i="1" s="1"/>
  <c r="D156" i="1"/>
  <c r="F156" i="1" s="1"/>
  <c r="D159" i="1"/>
  <c r="F159" i="1" s="1"/>
  <c r="D154" i="1"/>
  <c r="F154" i="1" s="1"/>
  <c r="F162" i="1" l="1"/>
  <c r="H157" i="1"/>
  <c r="K173" i="1" s="1"/>
  <c r="F157" i="1"/>
  <c r="F165" i="1" l="1"/>
  <c r="F164" i="1"/>
  <c r="F167" i="1"/>
  <c r="F168" i="1"/>
  <c r="F166" i="1"/>
  <c r="K172" i="1"/>
  <c r="V22" i="2" s="1"/>
  <c r="D46" i="2" s="1"/>
  <c r="K157" i="1"/>
  <c r="G46" i="2" l="1"/>
  <c r="G34" i="2"/>
  <c r="F169" i="1"/>
</calcChain>
</file>

<file path=xl/sharedStrings.xml><?xml version="1.0" encoding="utf-8"?>
<sst xmlns="http://schemas.openxmlformats.org/spreadsheetml/2006/main" count="287" uniqueCount="164">
  <si>
    <t>1. Název projektu</t>
  </si>
  <si>
    <t>Zplyňování biomasy</t>
  </si>
  <si>
    <t>2. Definice problému</t>
  </si>
  <si>
    <t>3. Bilanční schéma</t>
  </si>
  <si>
    <t>4. Procesní parametry</t>
  </si>
  <si>
    <t>mol %</t>
  </si>
  <si>
    <t>5. Soupis proudů, složek a procesních jednotek</t>
  </si>
  <si>
    <t>Seznam proudů</t>
  </si>
  <si>
    <t>Seznam složek</t>
  </si>
  <si>
    <t>6. Základ výpočtu</t>
  </si>
  <si>
    <t>Bilancovaná veličina:</t>
  </si>
  <si>
    <t>Rozměr bilancované veličiny:</t>
  </si>
  <si>
    <t>7. Referenční proud</t>
  </si>
  <si>
    <t>Seznam procesních jednotek</t>
  </si>
  <si>
    <t>popeloviny</t>
  </si>
  <si>
    <t>hmotnost</t>
  </si>
  <si>
    <t>m</t>
  </si>
  <si>
    <t>kg/s</t>
  </si>
  <si>
    <t>n11=</t>
  </si>
  <si>
    <t>kg/h</t>
  </si>
  <si>
    <t>složka</t>
  </si>
  <si>
    <t>POP (popeloviny)</t>
  </si>
  <si>
    <t xml:space="preserve"> =</t>
  </si>
  <si>
    <t>9. Incidenční matice</t>
  </si>
  <si>
    <t>Procesní jednotka</t>
  </si>
  <si>
    <t>Proud</t>
  </si>
  <si>
    <t>10. Tabulka dat</t>
  </si>
  <si>
    <t>Složka</t>
  </si>
  <si>
    <t xml:space="preserve">Výpočet </t>
  </si>
  <si>
    <t>11.Počet neznámých parametrů (nX)</t>
  </si>
  <si>
    <t>nX=</t>
  </si>
  <si>
    <t>12.Matice bilančních rovnic</t>
  </si>
  <si>
    <t>13.Počet bilančních rovnic</t>
  </si>
  <si>
    <t>nEq=</t>
  </si>
  <si>
    <t>14.Počet doplňkových vztahů</t>
  </si>
  <si>
    <t>nSEq=</t>
  </si>
  <si>
    <t>P (plyn zplyněný)</t>
  </si>
  <si>
    <t>15.Dodatečné rovnice</t>
  </si>
  <si>
    <t>Referenční proud</t>
  </si>
  <si>
    <t>proud</t>
  </si>
  <si>
    <t>průtok</t>
  </si>
  <si>
    <t>16.Matice koeficientů (A) a vektor pravých stran (B)</t>
  </si>
  <si>
    <t>Neznámá</t>
  </si>
  <si>
    <t>B</t>
  </si>
  <si>
    <t>zbylé popeloviny</t>
  </si>
  <si>
    <t>poměr</t>
  </si>
  <si>
    <t>17. Determinat matice koeficientů</t>
  </si>
  <si>
    <t>Det A =</t>
  </si>
  <si>
    <t>je či není regulérní</t>
  </si>
  <si>
    <t>18. Vektor neznámých parametrů</t>
  </si>
  <si>
    <t xml:space="preserve">Dále pokračuje plyn,který je třeba ochladit a "přefiltrovat" od zbylých popelovin. </t>
  </si>
  <si>
    <t>I - zplyňovací komora+separátor</t>
  </si>
  <si>
    <t>II - chladič</t>
  </si>
  <si>
    <t>III - filtr</t>
  </si>
  <si>
    <t>1.) sloučení zplyňovací komory s separátorem</t>
  </si>
  <si>
    <t>8. Reakce</t>
  </si>
  <si>
    <t>r1</t>
  </si>
  <si>
    <t>moly</t>
  </si>
  <si>
    <t>DŘ</t>
  </si>
  <si>
    <t>POP</t>
  </si>
  <si>
    <t>P</t>
  </si>
  <si>
    <t>VZ</t>
  </si>
  <si>
    <t>( +1 za rovnici) info pro mě</t>
  </si>
  <si>
    <t>r</t>
  </si>
  <si>
    <t>Poměr popelovin</t>
  </si>
  <si>
    <t>zplyněný plyn z biomasy + pára+zbytek popel.</t>
  </si>
  <si>
    <t>výsledný plyn</t>
  </si>
  <si>
    <t>uhlovodíky</t>
  </si>
  <si>
    <t xml:space="preserve">DŘ (dřevní štěpka) </t>
  </si>
  <si>
    <t>biomasa (dřevní štěpka)</t>
  </si>
  <si>
    <t xml:space="preserve"> </t>
  </si>
  <si>
    <t>Provedené zjednodušení</t>
  </si>
  <si>
    <t>2.) v proudu 5 je zanedbatelné množství popelovin (v extrémně malé velikosti) + mizivé množství páry -&gt; ZANEDBÁVÁM  proto jsem odebral i dělič, pro tento případ výpočtu</t>
  </si>
  <si>
    <t>11x11</t>
  </si>
  <si>
    <t>velikost matice</t>
  </si>
  <si>
    <t>Odvod uhlovodíků</t>
  </si>
  <si>
    <t>Poměr odcházejících popelovin</t>
  </si>
  <si>
    <t>kg</t>
  </si>
  <si>
    <t>odvod na chladiči</t>
  </si>
  <si>
    <t>rce:</t>
  </si>
  <si>
    <t>JE</t>
  </si>
  <si>
    <t>%</t>
  </si>
  <si>
    <t>Zplyňováním biomasy ve zplyňovací komoře, se získá zplyněný plyn a popeloviny, které se v následném separátoru odloučí.</t>
  </si>
  <si>
    <t>Tím získáme výsledný plyn z biomasy. Dále lze využít plyn na na výrobu elektrické energie a tepla. To již ale není součástí tohoto projektu.</t>
  </si>
  <si>
    <t>v proudu 1 je 1000 kg/h biomasy</t>
  </si>
  <si>
    <t>Z množství 1000 kg/h biomasy (dřevní štěpky) při působení vzdchu, získám zpyněním výsledných:</t>
  </si>
  <si>
    <t xml:space="preserve">Tedy lze dopočítat, že se mi zplyní: </t>
  </si>
  <si>
    <t>, zbytek je popel (v něm uvažovaný dehet) a zbylé plyny (uhlovodíky).</t>
  </si>
  <si>
    <t>10% z biomasy+vzduchu je odvod pop.</t>
  </si>
  <si>
    <t>v separátoru</t>
  </si>
  <si>
    <t>v filtru</t>
  </si>
  <si>
    <t>zplyněného plynu (bez popelovin a uhlovodíků)</t>
  </si>
  <si>
    <t>v proudu 5 mám výsledný plyn, který chci (možné pro další využití)</t>
  </si>
  <si>
    <t>v proudu 7 odvedu zbylý plyn(uhlovodíky) které nechci ve výsledném plynu, tedy 1% ze zplyněného plynu</t>
  </si>
  <si>
    <t>1% ze zplyněného plynu</t>
  </si>
  <si>
    <t>a) Jaké množstvá plynu dostanu zplyněním 1000 kg/h biomasy (dřební štěpka)?</t>
  </si>
  <si>
    <t>CO</t>
  </si>
  <si>
    <t>CO2</t>
  </si>
  <si>
    <t>CH4</t>
  </si>
  <si>
    <t>zbytek</t>
  </si>
  <si>
    <t xml:space="preserve"> %     =</t>
  </si>
  <si>
    <t>H2</t>
  </si>
  <si>
    <t>19. Složení plynu</t>
  </si>
  <si>
    <t>20. Závěr</t>
  </si>
  <si>
    <t>Dále vím že :</t>
  </si>
  <si>
    <t xml:space="preserve">b) Ze získaného procentuálního složení, zjistit hmotnost jednotlivých plynů </t>
  </si>
  <si>
    <t>suma</t>
  </si>
  <si>
    <t>ověření</t>
  </si>
  <si>
    <t>1. Bilanční schéma</t>
  </si>
  <si>
    <t>2. Hodnoty</t>
  </si>
  <si>
    <t>3. Výpočet</t>
  </si>
  <si>
    <t>4. Závěr</t>
  </si>
  <si>
    <t>Výhřevnost biomasy (dřevní štěpka)</t>
  </si>
  <si>
    <t xml:space="preserve">při vlhkosti </t>
  </si>
  <si>
    <t>MJ/kg</t>
  </si>
  <si>
    <t>Chladič</t>
  </si>
  <si>
    <t>°C</t>
  </si>
  <si>
    <t>Filtr (cyklon)</t>
  </si>
  <si>
    <t xml:space="preserve"> = </t>
  </si>
  <si>
    <t>m3/h</t>
  </si>
  <si>
    <t>Q=m*cp*▲T+m*hr</t>
  </si>
  <si>
    <t>W</t>
  </si>
  <si>
    <t>Ventilátor</t>
  </si>
  <si>
    <t>vstupující teplota</t>
  </si>
  <si>
    <t xml:space="preserve">výstup </t>
  </si>
  <si>
    <t>reakční teplo</t>
  </si>
  <si>
    <t>cp</t>
  </si>
  <si>
    <t>Kj/kgK</t>
  </si>
  <si>
    <t>Generátor (zplyň. komora+separátor)</t>
  </si>
  <si>
    <t>Generátor</t>
  </si>
  <si>
    <t>Q</t>
  </si>
  <si>
    <t>Celková energetická náročnost je:</t>
  </si>
  <si>
    <t>hm. tok biomasy</t>
  </si>
  <si>
    <t>kW</t>
  </si>
  <si>
    <t>MW</t>
  </si>
  <si>
    <t xml:space="preserve">Jelikož uvažuji zjednodušenou zplyňovací linku, neuvažuji, že odvedené teplo z chladiče, by se dalo využít v generátoru. </t>
  </si>
  <si>
    <t>Kompresor</t>
  </si>
  <si>
    <t>Čerpadlo</t>
  </si>
  <si>
    <t>hm. tok plynu</t>
  </si>
  <si>
    <t>latentní teplo</t>
  </si>
  <si>
    <t>=</t>
  </si>
  <si>
    <t>pára</t>
  </si>
  <si>
    <t>v proudu 2 musí být 805 kg/h páry</t>
  </si>
  <si>
    <t>v proudu 6 odvedu 10% z celku(1000+805) popelovin</t>
  </si>
  <si>
    <t>v proudu 8 odvedu 2% z celku(1000+805) popelovin (zbylé)</t>
  </si>
  <si>
    <t>Výsledný obsah prvků v plynu po zplynění</t>
  </si>
  <si>
    <t>1000 kg (dřevní štěpka) + 805 (páry) = 216,6 kg (popelovin) + 1588,4 kg (plyn zplyněný)</t>
  </si>
  <si>
    <t>2% z biomasy+vzduchu je odvod pop.</t>
  </si>
  <si>
    <t>Celková tepelná náročnost je:</t>
  </si>
  <si>
    <t>VSTUP</t>
  </si>
  <si>
    <t>Dřevní štěpka</t>
  </si>
  <si>
    <t>Pára</t>
  </si>
  <si>
    <t>Množství [kg/h]</t>
  </si>
  <si>
    <t>VÝSTUP</t>
  </si>
  <si>
    <t>Množství [%]</t>
  </si>
  <si>
    <t>VÝSTUP PLYNU</t>
  </si>
  <si>
    <t>Produktový plyn</t>
  </si>
  <si>
    <t>Tuhá fáze</t>
  </si>
  <si>
    <t>Uhlovodíky + kondezát</t>
  </si>
  <si>
    <t>Účinost</t>
  </si>
  <si>
    <t>tuhá fáze celkem (popeloviny/dehet atd.)</t>
  </si>
  <si>
    <t xml:space="preserve">Celková energetická náročnost (zjednodušené) zplyňovací linky na biomasu (dřevní štěpku) je: </t>
  </si>
  <si>
    <t xml:space="preserve">a tepelná náročnost je: </t>
  </si>
  <si>
    <t>Výměník tepla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</si>
</sst>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 Light"/>
      <family val="1"/>
      <charset val="238"/>
      <scheme val="major"/>
    </font>
    <font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rgb="FF00B050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</cellStyleXfs>
  <cellXfs count="213">
    <xf numFmtId="0" fontId="0" fillId="0" borderId="0" xfId="0"/>
    <xf numFmtId="0" fontId="0" fillId="5" borderId="0" xfId="0" applyFill="1"/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7" borderId="0" xfId="0" applyFill="1"/>
    <xf numFmtId="0" fontId="0" fillId="6" borderId="0" xfId="0" applyFill="1"/>
    <xf numFmtId="0" fontId="1" fillId="4" borderId="0" xfId="3" applyAlignment="1">
      <alignment horizontal="center"/>
    </xf>
    <xf numFmtId="0" fontId="12" fillId="6" borderId="2" xfId="1" applyFont="1" applyFill="1" applyBorder="1" applyAlignment="1">
      <alignment horizontal="center"/>
    </xf>
    <xf numFmtId="0" fontId="12" fillId="6" borderId="3" xfId="1" applyFont="1" applyFill="1" applyBorder="1" applyAlignment="1">
      <alignment horizontal="center"/>
    </xf>
    <xf numFmtId="0" fontId="12" fillId="6" borderId="5" xfId="1" applyFont="1" applyFill="1" applyBorder="1" applyAlignment="1">
      <alignment horizontal="center"/>
    </xf>
    <xf numFmtId="0" fontId="12" fillId="6" borderId="0" xfId="1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5" fillId="0" borderId="0" xfId="0" applyFont="1" applyAlignment="1">
      <alignment horizontal="right"/>
    </xf>
    <xf numFmtId="0" fontId="0" fillId="8" borderId="0" xfId="0" applyFill="1" applyAlignment="1">
      <alignment horizontal="center"/>
    </xf>
    <xf numFmtId="0" fontId="12" fillId="7" borderId="0" xfId="3" applyFont="1" applyFill="1" applyAlignment="1">
      <alignment horizontal="center"/>
    </xf>
    <xf numFmtId="0" fontId="12" fillId="4" borderId="0" xfId="3" applyFont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1" fillId="0" borderId="0" xfId="0" applyFont="1"/>
    <xf numFmtId="0" fontId="0" fillId="0" borderId="10" xfId="0" applyBorder="1" applyAlignment="1">
      <alignment horizontal="center"/>
    </xf>
    <xf numFmtId="0" fontId="2" fillId="6" borderId="10" xfId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0" xfId="0" applyBorder="1"/>
    <xf numFmtId="0" fontId="1" fillId="7" borderId="10" xfId="3" applyFill="1" applyBorder="1" applyAlignment="1">
      <alignment horizontal="center"/>
    </xf>
    <xf numFmtId="0" fontId="1" fillId="4" borderId="10" xfId="3" applyBorder="1" applyAlignment="1">
      <alignment horizontal="center"/>
    </xf>
    <xf numFmtId="0" fontId="1" fillId="0" borderId="0" xfId="3" applyFill="1" applyAlignment="1">
      <alignment horizontal="center"/>
    </xf>
    <xf numFmtId="0" fontId="0" fillId="4" borderId="10" xfId="3" applyFont="1" applyBorder="1" applyAlignment="1">
      <alignment horizontal="center"/>
    </xf>
    <xf numFmtId="0" fontId="0" fillId="7" borderId="10" xfId="0" applyFill="1" applyBorder="1" applyAlignment="1">
      <alignment horizontal="center"/>
    </xf>
    <xf numFmtId="164" fontId="3" fillId="8" borderId="10" xfId="2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0" xfId="3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9" borderId="10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15" fillId="0" borderId="0" xfId="0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12" fillId="8" borderId="0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6" borderId="13" xfId="1" applyFont="1" applyFill="1" applyBorder="1" applyAlignment="1">
      <alignment horizontal="center"/>
    </xf>
    <xf numFmtId="0" fontId="12" fillId="6" borderId="14" xfId="1" applyFont="1" applyFill="1" applyBorder="1" applyAlignment="1">
      <alignment horizontal="center"/>
    </xf>
    <xf numFmtId="0" fontId="12" fillId="6" borderId="15" xfId="0" applyFont="1" applyFill="1" applyBorder="1" applyAlignment="1">
      <alignment horizontal="center"/>
    </xf>
    <xf numFmtId="0" fontId="12" fillId="6" borderId="15" xfId="1" applyFont="1" applyFill="1" applyBorder="1" applyAlignment="1">
      <alignment horizontal="center"/>
    </xf>
    <xf numFmtId="0" fontId="1" fillId="0" borderId="0" xfId="3" applyFill="1" applyBorder="1" applyAlignment="1">
      <alignment horizontal="center"/>
    </xf>
    <xf numFmtId="0" fontId="0" fillId="0" borderId="0" xfId="3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2" fontId="14" fillId="8" borderId="10" xfId="0" applyNumberFormat="1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1" fillId="4" borderId="11" xfId="3" applyBorder="1" applyAlignment="1">
      <alignment horizontal="center"/>
    </xf>
    <xf numFmtId="0" fontId="0" fillId="4" borderId="11" xfId="3" applyFont="1" applyBorder="1" applyAlignment="1">
      <alignment horizontal="center"/>
    </xf>
    <xf numFmtId="0" fontId="12" fillId="6" borderId="11" xfId="0" applyFont="1" applyFill="1" applyBorder="1" applyAlignment="1">
      <alignment horizontal="center"/>
    </xf>
    <xf numFmtId="0" fontId="0" fillId="4" borderId="16" xfId="3" applyFont="1" applyBorder="1" applyAlignment="1">
      <alignment horizontal="center"/>
    </xf>
    <xf numFmtId="0" fontId="1" fillId="4" borderId="17" xfId="3" applyBorder="1" applyAlignment="1">
      <alignment horizontal="center"/>
    </xf>
    <xf numFmtId="0" fontId="0" fillId="4" borderId="17" xfId="3" applyFont="1" applyBorder="1" applyAlignment="1">
      <alignment horizontal="center"/>
    </xf>
    <xf numFmtId="0" fontId="12" fillId="6" borderId="17" xfId="0" applyFont="1" applyFill="1" applyBorder="1" applyAlignment="1">
      <alignment horizontal="center"/>
    </xf>
    <xf numFmtId="0" fontId="12" fillId="6" borderId="18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" fontId="13" fillId="0" borderId="0" xfId="0" applyNumberFormat="1" applyFont="1" applyFill="1" applyBorder="1" applyAlignment="1">
      <alignment horizontal="center"/>
    </xf>
    <xf numFmtId="0" fontId="12" fillId="0" borderId="0" xfId="0" applyFont="1" applyAlignment="1"/>
    <xf numFmtId="0" fontId="11" fillId="0" borderId="0" xfId="0" applyFont="1" applyFill="1" applyBorder="1"/>
    <xf numFmtId="0" fontId="12" fillId="0" borderId="0" xfId="0" applyFont="1" applyFill="1" applyBorder="1" applyAlignment="1"/>
    <xf numFmtId="0" fontId="0" fillId="0" borderId="0" xfId="0" applyFont="1" applyFill="1"/>
    <xf numFmtId="0" fontId="17" fillId="0" borderId="0" xfId="0" applyFont="1" applyAlignment="1"/>
    <xf numFmtId="2" fontId="12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center"/>
    </xf>
    <xf numFmtId="1" fontId="12" fillId="6" borderId="10" xfId="0" applyNumberFormat="1" applyFont="1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2" fontId="12" fillId="6" borderId="10" xfId="0" applyNumberFormat="1" applyFont="1" applyFill="1" applyBorder="1" applyAlignment="1">
      <alignment horizontal="center"/>
    </xf>
    <xf numFmtId="1" fontId="12" fillId="6" borderId="11" xfId="0" applyNumberFormat="1" applyFont="1" applyFill="1" applyBorder="1" applyAlignment="1">
      <alignment horizontal="center"/>
    </xf>
    <xf numFmtId="2" fontId="12" fillId="6" borderId="11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Fill="1" applyBorder="1"/>
    <xf numFmtId="0" fontId="0" fillId="0" borderId="0" xfId="0" applyFont="1"/>
    <xf numFmtId="0" fontId="5" fillId="8" borderId="0" xfId="0" applyFont="1" applyFill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4" fillId="0" borderId="24" xfId="0" applyFont="1" applyBorder="1" applyAlignment="1">
      <alignment horizontal="center"/>
    </xf>
    <xf numFmtId="166" fontId="4" fillId="0" borderId="25" xfId="0" applyNumberFormat="1" applyFont="1" applyBorder="1" applyAlignment="1">
      <alignment horizontal="center"/>
    </xf>
    <xf numFmtId="166" fontId="0" fillId="6" borderId="0" xfId="0" applyNumberFormat="1" applyFill="1"/>
    <xf numFmtId="0" fontId="5" fillId="6" borderId="0" xfId="0" applyFont="1" applyFill="1"/>
    <xf numFmtId="0" fontId="12" fillId="0" borderId="0" xfId="0" applyFont="1" applyAlignment="1">
      <alignment horizontal="left"/>
    </xf>
    <xf numFmtId="0" fontId="14" fillId="8" borderId="10" xfId="0" applyFont="1" applyFill="1" applyBorder="1" applyAlignment="1">
      <alignment horizontal="center"/>
    </xf>
    <xf numFmtId="0" fontId="0" fillId="6" borderId="10" xfId="0" applyFill="1" applyBorder="1"/>
    <xf numFmtId="0" fontId="0" fillId="0" borderId="10" xfId="0" applyFill="1" applyBorder="1"/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1" fillId="0" borderId="10" xfId="0" applyFont="1" applyFill="1" applyBorder="1"/>
    <xf numFmtId="0" fontId="11" fillId="6" borderId="10" xfId="0" applyFont="1" applyFill="1" applyBorder="1"/>
    <xf numFmtId="0" fontId="11" fillId="0" borderId="10" xfId="0" applyFont="1" applyBorder="1"/>
    <xf numFmtId="0" fontId="4" fillId="0" borderId="2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8" fillId="0" borderId="0" xfId="0" applyFont="1"/>
    <xf numFmtId="0" fontId="5" fillId="0" borderId="0" xfId="0" applyFont="1" applyAlignment="1">
      <alignment horizontal="center"/>
    </xf>
    <xf numFmtId="0" fontId="0" fillId="0" borderId="0" xfId="0" applyBorder="1"/>
    <xf numFmtId="0" fontId="12" fillId="0" borderId="0" xfId="0" applyFont="1" applyFill="1" applyBorder="1"/>
    <xf numFmtId="0" fontId="2" fillId="0" borderId="0" xfId="1" applyFill="1" applyBorder="1" applyAlignment="1">
      <alignment horizontal="center"/>
    </xf>
    <xf numFmtId="1" fontId="3" fillId="0" borderId="0" xfId="2" applyNumberForma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20" fillId="0" borderId="31" xfId="0" applyFont="1" applyBorder="1" applyAlignment="1">
      <alignment horizontal="left"/>
    </xf>
    <xf numFmtId="0" fontId="0" fillId="0" borderId="6" xfId="0" applyBorder="1"/>
    <xf numFmtId="0" fontId="19" fillId="0" borderId="32" xfId="0" applyFont="1" applyBorder="1" applyAlignment="1">
      <alignment horizontal="center"/>
    </xf>
    <xf numFmtId="0" fontId="20" fillId="0" borderId="31" xfId="0" applyFont="1" applyFill="1" applyBorder="1"/>
    <xf numFmtId="0" fontId="20" fillId="0" borderId="32" xfId="0" applyFont="1" applyFill="1" applyBorder="1" applyAlignment="1">
      <alignment horizontal="center"/>
    </xf>
    <xf numFmtId="0" fontId="21" fillId="0" borderId="33" xfId="0" applyFont="1" applyFill="1" applyBorder="1"/>
    <xf numFmtId="164" fontId="20" fillId="0" borderId="1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166" fontId="0" fillId="0" borderId="0" xfId="0" applyNumberFormat="1" applyFill="1" applyBorder="1"/>
    <xf numFmtId="0" fontId="19" fillId="0" borderId="31" xfId="0" applyFont="1" applyBorder="1" applyAlignment="1">
      <alignment horizontal="center" wrapText="1"/>
    </xf>
    <xf numFmtId="0" fontId="20" fillId="0" borderId="5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164" fontId="20" fillId="0" borderId="10" xfId="0" applyNumberFormat="1" applyFont="1" applyBorder="1" applyAlignment="1">
      <alignment horizontal="center"/>
    </xf>
    <xf numFmtId="164" fontId="20" fillId="0" borderId="32" xfId="0" applyNumberFormat="1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1" fontId="20" fillId="0" borderId="0" xfId="0" applyNumberFormat="1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21" fillId="0" borderId="31" xfId="0" applyFont="1" applyFill="1" applyBorder="1" applyAlignment="1">
      <alignment horizontal="left"/>
    </xf>
    <xf numFmtId="0" fontId="21" fillId="0" borderId="5" xfId="0" applyFont="1" applyFill="1" applyBorder="1" applyAlignment="1">
      <alignment horizontal="left"/>
    </xf>
    <xf numFmtId="1" fontId="20" fillId="0" borderId="6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1" fontId="21" fillId="0" borderId="10" xfId="0" applyNumberFormat="1" applyFont="1" applyBorder="1" applyAlignment="1">
      <alignment horizontal="center"/>
    </xf>
    <xf numFmtId="1" fontId="21" fillId="0" borderId="32" xfId="0" applyNumberFormat="1" applyFont="1" applyBorder="1" applyAlignment="1">
      <alignment horizontal="center"/>
    </xf>
    <xf numFmtId="164" fontId="21" fillId="0" borderId="34" xfId="0" applyNumberFormat="1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2" fillId="0" borderId="23" xfId="0" applyFont="1" applyBorder="1" applyAlignment="1">
      <alignment wrapText="1"/>
    </xf>
    <xf numFmtId="166" fontId="24" fillId="0" borderId="10" xfId="0" applyNumberFormat="1" applyFont="1" applyBorder="1"/>
    <xf numFmtId="0" fontId="24" fillId="0" borderId="10" xfId="0" applyFont="1" applyBorder="1" applyAlignment="1">
      <alignment horizontal="center"/>
    </xf>
    <xf numFmtId="0" fontId="24" fillId="0" borderId="0" xfId="0" applyFont="1"/>
    <xf numFmtId="166" fontId="5" fillId="0" borderId="0" xfId="0" applyNumberFormat="1" applyFont="1"/>
    <xf numFmtId="2" fontId="5" fillId="0" borderId="0" xfId="0" applyNumberFormat="1" applyFo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0" fillId="4" borderId="0" xfId="3" applyFont="1" applyAlignment="1">
      <alignment horizontal="center" wrapText="1"/>
    </xf>
    <xf numFmtId="0" fontId="1" fillId="4" borderId="0" xfId="3" applyAlignment="1">
      <alignment horizontal="center" wrapText="1"/>
    </xf>
    <xf numFmtId="0" fontId="0" fillId="7" borderId="0" xfId="3" applyFont="1" applyFill="1" applyAlignment="1">
      <alignment horizontal="center"/>
    </xf>
    <xf numFmtId="0" fontId="12" fillId="4" borderId="0" xfId="3" applyFont="1" applyAlignment="1">
      <alignment horizontal="center"/>
    </xf>
    <xf numFmtId="0" fontId="11" fillId="0" borderId="0" xfId="0" applyFont="1" applyAlignment="1">
      <alignment horizontal="left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19" xfId="0" applyFont="1" applyBorder="1" applyAlignment="1">
      <alignment horizontal="left"/>
    </xf>
    <xf numFmtId="10" fontId="23" fillId="0" borderId="24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</cellXfs>
  <cellStyles count="4">
    <cellStyle name="40 % – Zvýraznění 1" xfId="3" builtinId="31"/>
    <cellStyle name="Normální" xfId="0" builtinId="0"/>
    <cellStyle name="Vstup" xfId="1" builtinId="20"/>
    <cellStyle name="Výpočet" xfId="2" builtin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18</xdr:row>
      <xdr:rowOff>0</xdr:rowOff>
    </xdr:from>
    <xdr:to>
      <xdr:col>2</xdr:col>
      <xdr:colOff>457200</xdr:colOff>
      <xdr:row>18</xdr:row>
      <xdr:rowOff>2</xdr:rowOff>
    </xdr:to>
    <xdr:cxnSp macro="">
      <xdr:nvCxnSpPr>
        <xdr:cNvPr id="3" name="Přímá spojnice se šipkou 2">
          <a:extLst>
            <a:ext uri="{FF2B5EF4-FFF2-40B4-BE49-F238E27FC236}">
              <a16:creationId xmlns:a16="http://schemas.microsoft.com/office/drawing/2014/main" id="{01996392-901F-47F9-A5E9-4DC7321E90BA}"/>
            </a:ext>
          </a:extLst>
        </xdr:cNvPr>
        <xdr:cNvCxnSpPr/>
      </xdr:nvCxnSpPr>
      <xdr:spPr>
        <a:xfrm flipV="1">
          <a:off x="933450" y="1714500"/>
          <a:ext cx="742950" cy="2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447675</xdr:colOff>
      <xdr:row>15</xdr:row>
      <xdr:rowOff>133350</xdr:rowOff>
    </xdr:from>
    <xdr:to>
      <xdr:col>4</xdr:col>
      <xdr:colOff>142875</xdr:colOff>
      <xdr:row>26</xdr:row>
      <xdr:rowOff>0</xdr:rowOff>
    </xdr:to>
    <xdr:sp macro="" textlink="">
      <xdr:nvSpPr>
        <xdr:cNvPr id="6" name="Obdélník 5">
          <a:extLst>
            <a:ext uri="{FF2B5EF4-FFF2-40B4-BE49-F238E27FC236}">
              <a16:creationId xmlns:a16="http://schemas.microsoft.com/office/drawing/2014/main" id="{9C194BA5-898C-4C55-B812-3508F3905F86}"/>
            </a:ext>
          </a:extLst>
        </xdr:cNvPr>
        <xdr:cNvSpPr/>
      </xdr:nvSpPr>
      <xdr:spPr>
        <a:xfrm>
          <a:off x="1666875" y="704850"/>
          <a:ext cx="914400" cy="196215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r>
            <a:rPr lang="cs-CZ" sz="1100"/>
            <a:t>    </a:t>
          </a:r>
          <a:r>
            <a:rPr lang="cs-CZ" sz="1600"/>
            <a:t>I.</a:t>
          </a:r>
          <a:br>
            <a:rPr lang="cs-CZ" sz="1600"/>
          </a:br>
          <a:r>
            <a:rPr lang="cs-CZ" sz="1600"/>
            <a:t>Zplyňo-vací</a:t>
          </a:r>
          <a:r>
            <a:rPr lang="cs-CZ" sz="1600" baseline="0"/>
            <a:t> komora</a:t>
          </a:r>
        </a:p>
        <a:p>
          <a:pPr algn="ctr"/>
          <a:r>
            <a:rPr lang="cs-CZ" sz="1600" baseline="0"/>
            <a:t>+</a:t>
          </a:r>
        </a:p>
        <a:p>
          <a:pPr algn="ctr"/>
          <a:r>
            <a:rPr lang="cs-CZ" sz="1600" baseline="0"/>
            <a:t>separátor</a:t>
          </a:r>
          <a:endParaRPr lang="cs-CZ" sz="1600"/>
        </a:p>
      </xdr:txBody>
    </xdr:sp>
    <xdr:clientData/>
  </xdr:twoCellAnchor>
  <xdr:twoCellAnchor>
    <xdr:from>
      <xdr:col>5</xdr:col>
      <xdr:colOff>285750</xdr:colOff>
      <xdr:row>15</xdr:row>
      <xdr:rowOff>142875</xdr:rowOff>
    </xdr:from>
    <xdr:to>
      <xdr:col>6</xdr:col>
      <xdr:colOff>590550</xdr:colOff>
      <xdr:row>26</xdr:row>
      <xdr:rowOff>9525</xdr:rowOff>
    </xdr:to>
    <xdr:sp macro="" textlink="">
      <xdr:nvSpPr>
        <xdr:cNvPr id="7" name="Obdélník 6">
          <a:extLst>
            <a:ext uri="{FF2B5EF4-FFF2-40B4-BE49-F238E27FC236}">
              <a16:creationId xmlns:a16="http://schemas.microsoft.com/office/drawing/2014/main" id="{4D6E5660-7DF5-43DB-BAFF-6DB63CE552DD}"/>
            </a:ext>
          </a:extLst>
        </xdr:cNvPr>
        <xdr:cNvSpPr/>
      </xdr:nvSpPr>
      <xdr:spPr>
        <a:xfrm>
          <a:off x="3333750" y="1285875"/>
          <a:ext cx="914400" cy="196215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br>
            <a:rPr lang="cs-CZ" sz="1100"/>
          </a:br>
          <a:r>
            <a:rPr lang="cs-CZ" sz="1100"/>
            <a:t>	    </a:t>
          </a:r>
          <a:r>
            <a:rPr lang="cs-CZ" sz="1600"/>
            <a:t>II.</a:t>
          </a:r>
          <a:br>
            <a:rPr lang="cs-CZ" sz="1600"/>
          </a:br>
          <a:r>
            <a:rPr lang="cs-CZ" sz="1600"/>
            <a:t>Chladič</a:t>
          </a:r>
        </a:p>
      </xdr:txBody>
    </xdr:sp>
    <xdr:clientData/>
  </xdr:twoCellAnchor>
  <xdr:twoCellAnchor>
    <xdr:from>
      <xdr:col>8</xdr:col>
      <xdr:colOff>133350</xdr:colOff>
      <xdr:row>15</xdr:row>
      <xdr:rowOff>142875</xdr:rowOff>
    </xdr:from>
    <xdr:to>
      <xdr:col>9</xdr:col>
      <xdr:colOff>438150</xdr:colOff>
      <xdr:row>26</xdr:row>
      <xdr:rowOff>9525</xdr:rowOff>
    </xdr:to>
    <xdr:sp macro="" textlink="">
      <xdr:nvSpPr>
        <xdr:cNvPr id="9" name="Obdélník 8">
          <a:extLst>
            <a:ext uri="{FF2B5EF4-FFF2-40B4-BE49-F238E27FC236}">
              <a16:creationId xmlns:a16="http://schemas.microsoft.com/office/drawing/2014/main" id="{B0D0FF96-3A6B-4AB4-A217-4D0E48EDD8C8}"/>
            </a:ext>
          </a:extLst>
        </xdr:cNvPr>
        <xdr:cNvSpPr/>
      </xdr:nvSpPr>
      <xdr:spPr>
        <a:xfrm>
          <a:off x="5215890" y="3305175"/>
          <a:ext cx="914400" cy="187833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br>
            <a:rPr lang="cs-CZ" sz="1100"/>
          </a:br>
          <a:r>
            <a:rPr lang="cs-CZ" sz="1100"/>
            <a:t>	    </a:t>
          </a:r>
          <a:r>
            <a:rPr lang="cs-CZ" sz="1600"/>
            <a:t>IV.</a:t>
          </a:r>
          <a:br>
            <a:rPr lang="cs-CZ" sz="1600"/>
          </a:br>
          <a:r>
            <a:rPr lang="cs-CZ" sz="1600"/>
            <a:t>Filtr</a:t>
          </a:r>
        </a:p>
      </xdr:txBody>
    </xdr:sp>
    <xdr:clientData/>
  </xdr:twoCellAnchor>
  <xdr:twoCellAnchor>
    <xdr:from>
      <xdr:col>4</xdr:col>
      <xdr:colOff>142875</xdr:colOff>
      <xdr:row>20</xdr:row>
      <xdr:rowOff>161925</xdr:rowOff>
    </xdr:from>
    <xdr:to>
      <xdr:col>5</xdr:col>
      <xdr:colOff>285750</xdr:colOff>
      <xdr:row>20</xdr:row>
      <xdr:rowOff>171450</xdr:rowOff>
    </xdr:to>
    <xdr:cxnSp macro="">
      <xdr:nvCxnSpPr>
        <xdr:cNvPr id="11" name="Přímá spojnice se šipkou 10">
          <a:extLst>
            <a:ext uri="{FF2B5EF4-FFF2-40B4-BE49-F238E27FC236}">
              <a16:creationId xmlns:a16="http://schemas.microsoft.com/office/drawing/2014/main" id="{C96B5B16-643A-4232-A98D-EF164EDD6D28}"/>
            </a:ext>
          </a:extLst>
        </xdr:cNvPr>
        <xdr:cNvCxnSpPr>
          <a:stCxn id="6" idx="3"/>
          <a:endCxn id="7" idx="1"/>
        </xdr:cNvCxnSpPr>
      </xdr:nvCxnSpPr>
      <xdr:spPr>
        <a:xfrm>
          <a:off x="2581275" y="2257425"/>
          <a:ext cx="752475" cy="95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20</xdr:row>
      <xdr:rowOff>167640</xdr:rowOff>
    </xdr:from>
    <xdr:to>
      <xdr:col>8</xdr:col>
      <xdr:colOff>133350</xdr:colOff>
      <xdr:row>20</xdr:row>
      <xdr:rowOff>167640</xdr:rowOff>
    </xdr:to>
    <xdr:cxnSp macro="">
      <xdr:nvCxnSpPr>
        <xdr:cNvPr id="12" name="Přímá spojnice se šipkou 11">
          <a:extLst>
            <a:ext uri="{FF2B5EF4-FFF2-40B4-BE49-F238E27FC236}">
              <a16:creationId xmlns:a16="http://schemas.microsoft.com/office/drawing/2014/main" id="{0B2FDAA9-3CDF-4B55-A539-1DE82CD6939F}"/>
            </a:ext>
          </a:extLst>
        </xdr:cNvPr>
        <xdr:cNvCxnSpPr>
          <a:stCxn id="7" idx="3"/>
          <a:endCxn id="9" idx="1"/>
        </xdr:cNvCxnSpPr>
      </xdr:nvCxnSpPr>
      <xdr:spPr>
        <a:xfrm>
          <a:off x="4453890" y="4244340"/>
          <a:ext cx="762000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438150</xdr:colOff>
      <xdr:row>20</xdr:row>
      <xdr:rowOff>167640</xdr:rowOff>
    </xdr:from>
    <xdr:to>
      <xdr:col>10</xdr:col>
      <xdr:colOff>485775</xdr:colOff>
      <xdr:row>20</xdr:row>
      <xdr:rowOff>167640</xdr:rowOff>
    </xdr:to>
    <xdr:cxnSp macro="">
      <xdr:nvCxnSpPr>
        <xdr:cNvPr id="14" name="Přímá spojnice se šipkou 13">
          <a:extLst>
            <a:ext uri="{FF2B5EF4-FFF2-40B4-BE49-F238E27FC236}">
              <a16:creationId xmlns:a16="http://schemas.microsoft.com/office/drawing/2014/main" id="{06302C02-192F-4EDE-86A9-DB1A235FCCD4}"/>
            </a:ext>
          </a:extLst>
        </xdr:cNvPr>
        <xdr:cNvCxnSpPr>
          <a:stCxn id="9" idx="3"/>
        </xdr:cNvCxnSpPr>
      </xdr:nvCxnSpPr>
      <xdr:spPr>
        <a:xfrm>
          <a:off x="6130290" y="4244340"/>
          <a:ext cx="657225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23</xdr:row>
      <xdr:rowOff>133350</xdr:rowOff>
    </xdr:from>
    <xdr:to>
      <xdr:col>2</xdr:col>
      <xdr:colOff>428625</xdr:colOff>
      <xdr:row>23</xdr:row>
      <xdr:rowOff>133351</xdr:rowOff>
    </xdr:to>
    <xdr:cxnSp macro="">
      <xdr:nvCxnSpPr>
        <xdr:cNvPr id="20" name="Přímá spojnice se šipkou 19">
          <a:extLst>
            <a:ext uri="{FF2B5EF4-FFF2-40B4-BE49-F238E27FC236}">
              <a16:creationId xmlns:a16="http://schemas.microsoft.com/office/drawing/2014/main" id="{9975E326-F444-4255-B32F-0AB3128991BE}"/>
            </a:ext>
          </a:extLst>
        </xdr:cNvPr>
        <xdr:cNvCxnSpPr/>
      </xdr:nvCxnSpPr>
      <xdr:spPr>
        <a:xfrm flipV="1">
          <a:off x="923925" y="2228850"/>
          <a:ext cx="723900" cy="1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</xdr:row>
      <xdr:rowOff>114300</xdr:rowOff>
    </xdr:from>
    <xdr:to>
      <xdr:col>6</xdr:col>
      <xdr:colOff>142876</xdr:colOff>
      <xdr:row>15</xdr:row>
      <xdr:rowOff>142875</xdr:rowOff>
    </xdr:to>
    <xdr:cxnSp macro="">
      <xdr:nvCxnSpPr>
        <xdr:cNvPr id="21" name="Přímá spojnice se šipkou 20">
          <a:extLst>
            <a:ext uri="{FF2B5EF4-FFF2-40B4-BE49-F238E27FC236}">
              <a16:creationId xmlns:a16="http://schemas.microsoft.com/office/drawing/2014/main" id="{BBC946DA-5F6F-49B0-88E5-FC535432ED4B}"/>
            </a:ext>
          </a:extLst>
        </xdr:cNvPr>
        <xdr:cNvCxnSpPr>
          <a:stCxn id="7" idx="0"/>
        </xdr:cNvCxnSpPr>
      </xdr:nvCxnSpPr>
      <xdr:spPr>
        <a:xfrm flipV="1">
          <a:off x="3790950" y="685800"/>
          <a:ext cx="9526" cy="60007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409576</xdr:colOff>
      <xdr:row>16</xdr:row>
      <xdr:rowOff>180975</xdr:rowOff>
    </xdr:from>
    <xdr:to>
      <xdr:col>2</xdr:col>
      <xdr:colOff>142876</xdr:colOff>
      <xdr:row>18</xdr:row>
      <xdr:rowOff>142875</xdr:rowOff>
    </xdr:to>
    <xdr:sp macro="" textlink="">
      <xdr:nvSpPr>
        <xdr:cNvPr id="26" name="Ovál 25">
          <a:extLst>
            <a:ext uri="{FF2B5EF4-FFF2-40B4-BE49-F238E27FC236}">
              <a16:creationId xmlns:a16="http://schemas.microsoft.com/office/drawing/2014/main" id="{703C15B0-BCAE-4407-805E-287866498E63}"/>
            </a:ext>
          </a:extLst>
        </xdr:cNvPr>
        <xdr:cNvSpPr/>
      </xdr:nvSpPr>
      <xdr:spPr>
        <a:xfrm>
          <a:off x="1019176" y="1514475"/>
          <a:ext cx="342900" cy="34290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1</a:t>
          </a:r>
        </a:p>
      </xdr:txBody>
    </xdr:sp>
    <xdr:clientData/>
  </xdr:twoCellAnchor>
  <xdr:twoCellAnchor>
    <xdr:from>
      <xdr:col>1</xdr:col>
      <xdr:colOff>428626</xdr:colOff>
      <xdr:row>22</xdr:row>
      <xdr:rowOff>123825</xdr:rowOff>
    </xdr:from>
    <xdr:to>
      <xdr:col>2</xdr:col>
      <xdr:colOff>161926</xdr:colOff>
      <xdr:row>24</xdr:row>
      <xdr:rowOff>85725</xdr:rowOff>
    </xdr:to>
    <xdr:sp macro="" textlink="">
      <xdr:nvSpPr>
        <xdr:cNvPr id="27" name="Ovál 26">
          <a:extLst>
            <a:ext uri="{FF2B5EF4-FFF2-40B4-BE49-F238E27FC236}">
              <a16:creationId xmlns:a16="http://schemas.microsoft.com/office/drawing/2014/main" id="{38CE2CF5-2D39-42BE-A874-60084CB9C436}"/>
            </a:ext>
          </a:extLst>
        </xdr:cNvPr>
        <xdr:cNvSpPr/>
      </xdr:nvSpPr>
      <xdr:spPr>
        <a:xfrm>
          <a:off x="1038226" y="2600325"/>
          <a:ext cx="342900" cy="34290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2</a:t>
          </a:r>
        </a:p>
      </xdr:txBody>
    </xdr:sp>
    <xdr:clientData/>
  </xdr:twoCellAnchor>
  <xdr:twoCellAnchor>
    <xdr:from>
      <xdr:col>4</xdr:col>
      <xdr:colOff>314326</xdr:colOff>
      <xdr:row>19</xdr:row>
      <xdr:rowOff>180975</xdr:rowOff>
    </xdr:from>
    <xdr:to>
      <xdr:col>5</xdr:col>
      <xdr:colOff>47626</xdr:colOff>
      <xdr:row>21</xdr:row>
      <xdr:rowOff>142875</xdr:rowOff>
    </xdr:to>
    <xdr:sp macro="" textlink="">
      <xdr:nvSpPr>
        <xdr:cNvPr id="28" name="Ovál 27">
          <a:extLst>
            <a:ext uri="{FF2B5EF4-FFF2-40B4-BE49-F238E27FC236}">
              <a16:creationId xmlns:a16="http://schemas.microsoft.com/office/drawing/2014/main" id="{F82C49DF-84A2-4C94-9F27-8751DA43055C}"/>
            </a:ext>
          </a:extLst>
        </xdr:cNvPr>
        <xdr:cNvSpPr/>
      </xdr:nvSpPr>
      <xdr:spPr>
        <a:xfrm>
          <a:off x="2752726" y="2085975"/>
          <a:ext cx="342900" cy="34290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3</a:t>
          </a:r>
        </a:p>
      </xdr:txBody>
    </xdr:sp>
    <xdr:clientData/>
  </xdr:twoCellAnchor>
  <xdr:twoCellAnchor>
    <xdr:from>
      <xdr:col>7</xdr:col>
      <xdr:colOff>171451</xdr:colOff>
      <xdr:row>20</xdr:row>
      <xdr:rowOff>0</xdr:rowOff>
    </xdr:from>
    <xdr:to>
      <xdr:col>7</xdr:col>
      <xdr:colOff>514351</xdr:colOff>
      <xdr:row>21</xdr:row>
      <xdr:rowOff>152400</xdr:rowOff>
    </xdr:to>
    <xdr:sp macro="" textlink="">
      <xdr:nvSpPr>
        <xdr:cNvPr id="30" name="Ovál 29">
          <a:extLst>
            <a:ext uri="{FF2B5EF4-FFF2-40B4-BE49-F238E27FC236}">
              <a16:creationId xmlns:a16="http://schemas.microsoft.com/office/drawing/2014/main" id="{10F2D859-07CE-4442-8BFB-494305CB12D2}"/>
            </a:ext>
          </a:extLst>
        </xdr:cNvPr>
        <xdr:cNvSpPr/>
      </xdr:nvSpPr>
      <xdr:spPr>
        <a:xfrm>
          <a:off x="4438651" y="2095500"/>
          <a:ext cx="342900" cy="34290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4</a:t>
          </a:r>
        </a:p>
      </xdr:txBody>
    </xdr:sp>
    <xdr:clientData/>
  </xdr:twoCellAnchor>
  <xdr:twoCellAnchor>
    <xdr:from>
      <xdr:col>9</xdr:col>
      <xdr:colOff>523876</xdr:colOff>
      <xdr:row>20</xdr:row>
      <xdr:rowOff>0</xdr:rowOff>
    </xdr:from>
    <xdr:to>
      <xdr:col>10</xdr:col>
      <xdr:colOff>257176</xdr:colOff>
      <xdr:row>21</xdr:row>
      <xdr:rowOff>152400</xdr:rowOff>
    </xdr:to>
    <xdr:sp macro="" textlink="">
      <xdr:nvSpPr>
        <xdr:cNvPr id="32" name="Ovál 31">
          <a:extLst>
            <a:ext uri="{FF2B5EF4-FFF2-40B4-BE49-F238E27FC236}">
              <a16:creationId xmlns:a16="http://schemas.microsoft.com/office/drawing/2014/main" id="{7017DB06-6421-4FAA-B7E6-7BD1CD68C518}"/>
            </a:ext>
          </a:extLst>
        </xdr:cNvPr>
        <xdr:cNvSpPr/>
      </xdr:nvSpPr>
      <xdr:spPr>
        <a:xfrm>
          <a:off x="7839076" y="2095500"/>
          <a:ext cx="342900" cy="34290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5</a:t>
          </a:r>
        </a:p>
      </xdr:txBody>
    </xdr:sp>
    <xdr:clientData/>
  </xdr:twoCellAnchor>
  <xdr:twoCellAnchor>
    <xdr:from>
      <xdr:col>5</xdr:col>
      <xdr:colOff>567691</xdr:colOff>
      <xdr:row>13</xdr:row>
      <xdr:rowOff>99060</xdr:rowOff>
    </xdr:from>
    <xdr:to>
      <xdr:col>6</xdr:col>
      <xdr:colOff>320041</xdr:colOff>
      <xdr:row>15</xdr:row>
      <xdr:rowOff>81914</xdr:rowOff>
    </xdr:to>
    <xdr:sp macro="" textlink="">
      <xdr:nvSpPr>
        <xdr:cNvPr id="35" name="Ovál 34">
          <a:extLst>
            <a:ext uri="{FF2B5EF4-FFF2-40B4-BE49-F238E27FC236}">
              <a16:creationId xmlns:a16="http://schemas.microsoft.com/office/drawing/2014/main" id="{34C52EFB-82A4-47E6-86FE-6E8C0CA18C17}"/>
            </a:ext>
          </a:extLst>
        </xdr:cNvPr>
        <xdr:cNvSpPr/>
      </xdr:nvSpPr>
      <xdr:spPr>
        <a:xfrm>
          <a:off x="3821431" y="2895600"/>
          <a:ext cx="361950" cy="348614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7</a:t>
          </a:r>
        </a:p>
      </xdr:txBody>
    </xdr:sp>
    <xdr:clientData/>
  </xdr:twoCellAnchor>
  <xdr:twoCellAnchor>
    <xdr:from>
      <xdr:col>8</xdr:col>
      <xdr:colOff>567690</xdr:colOff>
      <xdr:row>12</xdr:row>
      <xdr:rowOff>137160</xdr:rowOff>
    </xdr:from>
    <xdr:to>
      <xdr:col>8</xdr:col>
      <xdr:colOff>577216</xdr:colOff>
      <xdr:row>15</xdr:row>
      <xdr:rowOff>165735</xdr:rowOff>
    </xdr:to>
    <xdr:cxnSp macro="">
      <xdr:nvCxnSpPr>
        <xdr:cNvPr id="54" name="Přímá spojnice se šipkou 53">
          <a:extLst>
            <a:ext uri="{FF2B5EF4-FFF2-40B4-BE49-F238E27FC236}">
              <a16:creationId xmlns:a16="http://schemas.microsoft.com/office/drawing/2014/main" id="{26F78DE6-2481-4559-A6C3-44BCC4A91976}"/>
            </a:ext>
          </a:extLst>
        </xdr:cNvPr>
        <xdr:cNvCxnSpPr/>
      </xdr:nvCxnSpPr>
      <xdr:spPr>
        <a:xfrm flipV="1">
          <a:off x="5650230" y="2750820"/>
          <a:ext cx="9526" cy="57721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405766</xdr:colOff>
      <xdr:row>13</xdr:row>
      <xdr:rowOff>108585</xdr:rowOff>
    </xdr:from>
    <xdr:to>
      <xdr:col>9</xdr:col>
      <xdr:colOff>139066</xdr:colOff>
      <xdr:row>15</xdr:row>
      <xdr:rowOff>70485</xdr:rowOff>
    </xdr:to>
    <xdr:sp macro="" textlink="">
      <xdr:nvSpPr>
        <xdr:cNvPr id="29" name="Ovál 28">
          <a:extLst>
            <a:ext uri="{FF2B5EF4-FFF2-40B4-BE49-F238E27FC236}">
              <a16:creationId xmlns:a16="http://schemas.microsoft.com/office/drawing/2014/main" id="{F3A142F3-D0E5-4009-8DF5-ADB248FB0876}"/>
            </a:ext>
          </a:extLst>
        </xdr:cNvPr>
        <xdr:cNvSpPr/>
      </xdr:nvSpPr>
      <xdr:spPr>
        <a:xfrm>
          <a:off x="5488306" y="2905125"/>
          <a:ext cx="342900" cy="32766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8</a:t>
          </a:r>
        </a:p>
      </xdr:txBody>
    </xdr:sp>
    <xdr:clientData/>
  </xdr:twoCellAnchor>
  <xdr:twoCellAnchor>
    <xdr:from>
      <xdr:col>3</xdr:col>
      <xdr:colOff>203834</xdr:colOff>
      <xdr:row>12</xdr:row>
      <xdr:rowOff>95250</xdr:rowOff>
    </xdr:from>
    <xdr:to>
      <xdr:col>3</xdr:col>
      <xdr:colOff>213360</xdr:colOff>
      <xdr:row>15</xdr:row>
      <xdr:rowOff>123825</xdr:rowOff>
    </xdr:to>
    <xdr:cxnSp macro="">
      <xdr:nvCxnSpPr>
        <xdr:cNvPr id="37" name="Přímá spojnice se šipkou 36">
          <a:extLst>
            <a:ext uri="{FF2B5EF4-FFF2-40B4-BE49-F238E27FC236}">
              <a16:creationId xmlns:a16="http://schemas.microsoft.com/office/drawing/2014/main" id="{9E2AAB4C-5B5C-40D0-BB4A-55E8C3E7DF8E}"/>
            </a:ext>
          </a:extLst>
        </xdr:cNvPr>
        <xdr:cNvCxnSpPr/>
      </xdr:nvCxnSpPr>
      <xdr:spPr>
        <a:xfrm flipV="1">
          <a:off x="2213609" y="2552700"/>
          <a:ext cx="9526" cy="60007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13</xdr:row>
      <xdr:rowOff>80010</xdr:rowOff>
    </xdr:from>
    <xdr:to>
      <xdr:col>3</xdr:col>
      <xdr:colOff>390525</xdr:colOff>
      <xdr:row>15</xdr:row>
      <xdr:rowOff>62864</xdr:rowOff>
    </xdr:to>
    <xdr:sp macro="" textlink="">
      <xdr:nvSpPr>
        <xdr:cNvPr id="38" name="Ovál 37">
          <a:extLst>
            <a:ext uri="{FF2B5EF4-FFF2-40B4-BE49-F238E27FC236}">
              <a16:creationId xmlns:a16="http://schemas.microsoft.com/office/drawing/2014/main" id="{9BF3510E-2D4B-4A64-9DF9-196211F5E616}"/>
            </a:ext>
          </a:extLst>
        </xdr:cNvPr>
        <xdr:cNvSpPr/>
      </xdr:nvSpPr>
      <xdr:spPr>
        <a:xfrm>
          <a:off x="2038350" y="2727960"/>
          <a:ext cx="361950" cy="363854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7</xdr:row>
      <xdr:rowOff>0</xdr:rowOff>
    </xdr:from>
    <xdr:to>
      <xdr:col>2</xdr:col>
      <xdr:colOff>457200</xdr:colOff>
      <xdr:row>7</xdr:row>
      <xdr:rowOff>2</xdr:rowOff>
    </xdr:to>
    <xdr:cxnSp macro="">
      <xdr:nvCxnSpPr>
        <xdr:cNvPr id="2" name="Přímá spojnice se šipkou 1">
          <a:extLst>
            <a:ext uri="{FF2B5EF4-FFF2-40B4-BE49-F238E27FC236}">
              <a16:creationId xmlns:a16="http://schemas.microsoft.com/office/drawing/2014/main" id="{77AA565C-E9FC-4C30-A494-A6EF5D5843DB}"/>
            </a:ext>
          </a:extLst>
        </xdr:cNvPr>
        <xdr:cNvCxnSpPr/>
      </xdr:nvCxnSpPr>
      <xdr:spPr>
        <a:xfrm flipV="1">
          <a:off x="933450" y="3528060"/>
          <a:ext cx="742950" cy="2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447675</xdr:colOff>
      <xdr:row>4</xdr:row>
      <xdr:rowOff>133350</xdr:rowOff>
    </xdr:from>
    <xdr:to>
      <xdr:col>4</xdr:col>
      <xdr:colOff>142875</xdr:colOff>
      <xdr:row>15</xdr:row>
      <xdr:rowOff>0</xdr:rowOff>
    </xdr:to>
    <xdr:sp macro="" textlink="">
      <xdr:nvSpPr>
        <xdr:cNvPr id="3" name="Obdélník 2">
          <a:extLst>
            <a:ext uri="{FF2B5EF4-FFF2-40B4-BE49-F238E27FC236}">
              <a16:creationId xmlns:a16="http://schemas.microsoft.com/office/drawing/2014/main" id="{DBC7FACA-66D8-45D7-BF6F-E82D46E2A74C}"/>
            </a:ext>
          </a:extLst>
        </xdr:cNvPr>
        <xdr:cNvSpPr/>
      </xdr:nvSpPr>
      <xdr:spPr>
        <a:xfrm>
          <a:off x="1666875" y="3112770"/>
          <a:ext cx="1120140" cy="187833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r>
            <a:rPr lang="cs-CZ" sz="1100"/>
            <a:t>    </a:t>
          </a:r>
          <a:r>
            <a:rPr lang="cs-CZ" sz="1600"/>
            <a:t>I.</a:t>
          </a:r>
          <a:br>
            <a:rPr lang="cs-CZ" sz="1600"/>
          </a:br>
          <a:r>
            <a:rPr lang="cs-CZ" sz="1600"/>
            <a:t>Zplyňo-vací</a:t>
          </a:r>
          <a:r>
            <a:rPr lang="cs-CZ" sz="1600" baseline="0"/>
            <a:t> komora</a:t>
          </a:r>
        </a:p>
        <a:p>
          <a:pPr algn="ctr"/>
          <a:r>
            <a:rPr lang="cs-CZ" sz="1600" baseline="0"/>
            <a:t>+</a:t>
          </a:r>
        </a:p>
        <a:p>
          <a:pPr algn="ctr"/>
          <a:r>
            <a:rPr lang="cs-CZ" sz="1600" baseline="0"/>
            <a:t>separátor</a:t>
          </a:r>
          <a:endParaRPr lang="cs-CZ" sz="1600"/>
        </a:p>
      </xdr:txBody>
    </xdr:sp>
    <xdr:clientData/>
  </xdr:twoCellAnchor>
  <xdr:twoCellAnchor>
    <xdr:from>
      <xdr:col>5</xdr:col>
      <xdr:colOff>285750</xdr:colOff>
      <xdr:row>4</xdr:row>
      <xdr:rowOff>142875</xdr:rowOff>
    </xdr:from>
    <xdr:to>
      <xdr:col>6</xdr:col>
      <xdr:colOff>590550</xdr:colOff>
      <xdr:row>15</xdr:row>
      <xdr:rowOff>9525</xdr:rowOff>
    </xdr:to>
    <xdr:sp macro="" textlink="">
      <xdr:nvSpPr>
        <xdr:cNvPr id="4" name="Obdélník 3">
          <a:extLst>
            <a:ext uri="{FF2B5EF4-FFF2-40B4-BE49-F238E27FC236}">
              <a16:creationId xmlns:a16="http://schemas.microsoft.com/office/drawing/2014/main" id="{591CBE7D-A6EC-45EE-B3D5-E1243D16A8D7}"/>
            </a:ext>
          </a:extLst>
        </xdr:cNvPr>
        <xdr:cNvSpPr/>
      </xdr:nvSpPr>
      <xdr:spPr>
        <a:xfrm>
          <a:off x="3539490" y="3122295"/>
          <a:ext cx="914400" cy="187833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br>
            <a:rPr lang="cs-CZ" sz="1100"/>
          </a:br>
          <a:r>
            <a:rPr lang="cs-CZ" sz="1100"/>
            <a:t>	    </a:t>
          </a:r>
          <a:r>
            <a:rPr lang="cs-CZ" sz="1600"/>
            <a:t>II.</a:t>
          </a:r>
          <a:br>
            <a:rPr lang="cs-CZ" sz="1600"/>
          </a:br>
          <a:r>
            <a:rPr lang="cs-CZ" sz="1600"/>
            <a:t>Chladič</a:t>
          </a:r>
        </a:p>
      </xdr:txBody>
    </xdr:sp>
    <xdr:clientData/>
  </xdr:twoCellAnchor>
  <xdr:twoCellAnchor>
    <xdr:from>
      <xdr:col>8</xdr:col>
      <xdr:colOff>133350</xdr:colOff>
      <xdr:row>4</xdr:row>
      <xdr:rowOff>142875</xdr:rowOff>
    </xdr:from>
    <xdr:to>
      <xdr:col>9</xdr:col>
      <xdr:colOff>438150</xdr:colOff>
      <xdr:row>15</xdr:row>
      <xdr:rowOff>9525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8526E1BC-0012-4421-A093-207D6C689E74}"/>
            </a:ext>
          </a:extLst>
        </xdr:cNvPr>
        <xdr:cNvSpPr/>
      </xdr:nvSpPr>
      <xdr:spPr>
        <a:xfrm>
          <a:off x="5215890" y="3122295"/>
          <a:ext cx="914400" cy="187833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br>
            <a:rPr lang="cs-CZ" sz="1100"/>
          </a:br>
          <a:r>
            <a:rPr lang="cs-CZ" sz="1100"/>
            <a:t>	    </a:t>
          </a:r>
          <a:r>
            <a:rPr lang="cs-CZ" sz="1600"/>
            <a:t>IV.</a:t>
          </a:r>
          <a:br>
            <a:rPr lang="cs-CZ" sz="1600"/>
          </a:br>
          <a:r>
            <a:rPr lang="cs-CZ" sz="1600"/>
            <a:t>Filtr</a:t>
          </a:r>
        </a:p>
      </xdr:txBody>
    </xdr:sp>
    <xdr:clientData/>
  </xdr:twoCellAnchor>
  <xdr:twoCellAnchor>
    <xdr:from>
      <xdr:col>4</xdr:col>
      <xdr:colOff>142875</xdr:colOff>
      <xdr:row>9</xdr:row>
      <xdr:rowOff>161925</xdr:rowOff>
    </xdr:from>
    <xdr:to>
      <xdr:col>5</xdr:col>
      <xdr:colOff>285750</xdr:colOff>
      <xdr:row>9</xdr:row>
      <xdr:rowOff>171450</xdr:rowOff>
    </xdr:to>
    <xdr:cxnSp macro="">
      <xdr:nvCxnSpPr>
        <xdr:cNvPr id="6" name="Přímá spojnice se šipkou 5">
          <a:extLst>
            <a:ext uri="{FF2B5EF4-FFF2-40B4-BE49-F238E27FC236}">
              <a16:creationId xmlns:a16="http://schemas.microsoft.com/office/drawing/2014/main" id="{21EEB987-F55C-4003-8858-4110455990C1}"/>
            </a:ext>
          </a:extLst>
        </xdr:cNvPr>
        <xdr:cNvCxnSpPr>
          <a:stCxn id="3" idx="3"/>
          <a:endCxn id="4" idx="1"/>
        </xdr:cNvCxnSpPr>
      </xdr:nvCxnSpPr>
      <xdr:spPr>
        <a:xfrm>
          <a:off x="2787015" y="4055745"/>
          <a:ext cx="752475" cy="95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9</xdr:row>
      <xdr:rowOff>167640</xdr:rowOff>
    </xdr:from>
    <xdr:to>
      <xdr:col>8</xdr:col>
      <xdr:colOff>133350</xdr:colOff>
      <xdr:row>9</xdr:row>
      <xdr:rowOff>167640</xdr:rowOff>
    </xdr:to>
    <xdr:cxnSp macro="">
      <xdr:nvCxnSpPr>
        <xdr:cNvPr id="7" name="Přímá spojnice se šipkou 6">
          <a:extLst>
            <a:ext uri="{FF2B5EF4-FFF2-40B4-BE49-F238E27FC236}">
              <a16:creationId xmlns:a16="http://schemas.microsoft.com/office/drawing/2014/main" id="{D380C77D-2DC2-45F3-82E0-0710BA813BA4}"/>
            </a:ext>
          </a:extLst>
        </xdr:cNvPr>
        <xdr:cNvCxnSpPr>
          <a:stCxn id="4" idx="3"/>
          <a:endCxn id="5" idx="1"/>
        </xdr:cNvCxnSpPr>
      </xdr:nvCxnSpPr>
      <xdr:spPr>
        <a:xfrm>
          <a:off x="4453890" y="4061460"/>
          <a:ext cx="762000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438150</xdr:colOff>
      <xdr:row>9</xdr:row>
      <xdr:rowOff>167640</xdr:rowOff>
    </xdr:from>
    <xdr:to>
      <xdr:col>11</xdr:col>
      <xdr:colOff>45720</xdr:colOff>
      <xdr:row>9</xdr:row>
      <xdr:rowOff>167640</xdr:rowOff>
    </xdr:to>
    <xdr:cxnSp macro="">
      <xdr:nvCxnSpPr>
        <xdr:cNvPr id="8" name="Přímá spojnice se šipkou 7">
          <a:extLst>
            <a:ext uri="{FF2B5EF4-FFF2-40B4-BE49-F238E27FC236}">
              <a16:creationId xmlns:a16="http://schemas.microsoft.com/office/drawing/2014/main" id="{0BE57158-48B3-4E55-8C5C-22A4E9537B5A}"/>
            </a:ext>
          </a:extLst>
        </xdr:cNvPr>
        <xdr:cNvCxnSpPr>
          <a:stCxn id="5" idx="3"/>
          <a:endCxn id="31" idx="1"/>
        </xdr:cNvCxnSpPr>
      </xdr:nvCxnSpPr>
      <xdr:spPr>
        <a:xfrm>
          <a:off x="5924550" y="1828800"/>
          <a:ext cx="826770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12</xdr:row>
      <xdr:rowOff>133350</xdr:rowOff>
    </xdr:from>
    <xdr:to>
      <xdr:col>2</xdr:col>
      <xdr:colOff>428625</xdr:colOff>
      <xdr:row>12</xdr:row>
      <xdr:rowOff>133351</xdr:rowOff>
    </xdr:to>
    <xdr:cxnSp macro="">
      <xdr:nvCxnSpPr>
        <xdr:cNvPr id="9" name="Přímá spojnice se šipkou 8">
          <a:extLst>
            <a:ext uri="{FF2B5EF4-FFF2-40B4-BE49-F238E27FC236}">
              <a16:creationId xmlns:a16="http://schemas.microsoft.com/office/drawing/2014/main" id="{11B06773-A679-4CD0-906B-44F68408A6F1}"/>
            </a:ext>
          </a:extLst>
        </xdr:cNvPr>
        <xdr:cNvCxnSpPr/>
      </xdr:nvCxnSpPr>
      <xdr:spPr>
        <a:xfrm flipV="1">
          <a:off x="923925" y="4575810"/>
          <a:ext cx="723900" cy="1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</xdr:row>
      <xdr:rowOff>114300</xdr:rowOff>
    </xdr:from>
    <xdr:to>
      <xdr:col>6</xdr:col>
      <xdr:colOff>142876</xdr:colOff>
      <xdr:row>4</xdr:row>
      <xdr:rowOff>142875</xdr:rowOff>
    </xdr:to>
    <xdr:cxnSp macro="">
      <xdr:nvCxnSpPr>
        <xdr:cNvPr id="10" name="Přímá spojnice se šipkou 9">
          <a:extLst>
            <a:ext uri="{FF2B5EF4-FFF2-40B4-BE49-F238E27FC236}">
              <a16:creationId xmlns:a16="http://schemas.microsoft.com/office/drawing/2014/main" id="{C8BE674F-046F-412E-B2CD-A56F66E6F41B}"/>
            </a:ext>
          </a:extLst>
        </xdr:cNvPr>
        <xdr:cNvCxnSpPr>
          <a:stCxn id="4" idx="0"/>
        </xdr:cNvCxnSpPr>
      </xdr:nvCxnSpPr>
      <xdr:spPr>
        <a:xfrm flipV="1">
          <a:off x="3996690" y="2545080"/>
          <a:ext cx="9526" cy="57721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409576</xdr:colOff>
      <xdr:row>5</xdr:row>
      <xdr:rowOff>180975</xdr:rowOff>
    </xdr:from>
    <xdr:to>
      <xdr:col>2</xdr:col>
      <xdr:colOff>142876</xdr:colOff>
      <xdr:row>7</xdr:row>
      <xdr:rowOff>142875</xdr:rowOff>
    </xdr:to>
    <xdr:sp macro="" textlink="">
      <xdr:nvSpPr>
        <xdr:cNvPr id="11" name="Ovál 10">
          <a:extLst>
            <a:ext uri="{FF2B5EF4-FFF2-40B4-BE49-F238E27FC236}">
              <a16:creationId xmlns:a16="http://schemas.microsoft.com/office/drawing/2014/main" id="{03D08890-875F-46E2-BE1C-0D477A9AC9B3}"/>
            </a:ext>
          </a:extLst>
        </xdr:cNvPr>
        <xdr:cNvSpPr/>
      </xdr:nvSpPr>
      <xdr:spPr>
        <a:xfrm>
          <a:off x="1019176" y="3343275"/>
          <a:ext cx="342900" cy="32766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1</a:t>
          </a:r>
        </a:p>
      </xdr:txBody>
    </xdr:sp>
    <xdr:clientData/>
  </xdr:twoCellAnchor>
  <xdr:twoCellAnchor>
    <xdr:from>
      <xdr:col>1</xdr:col>
      <xdr:colOff>428626</xdr:colOff>
      <xdr:row>11</xdr:row>
      <xdr:rowOff>123825</xdr:rowOff>
    </xdr:from>
    <xdr:to>
      <xdr:col>2</xdr:col>
      <xdr:colOff>161926</xdr:colOff>
      <xdr:row>13</xdr:row>
      <xdr:rowOff>85725</xdr:rowOff>
    </xdr:to>
    <xdr:sp macro="" textlink="">
      <xdr:nvSpPr>
        <xdr:cNvPr id="12" name="Ovál 11">
          <a:extLst>
            <a:ext uri="{FF2B5EF4-FFF2-40B4-BE49-F238E27FC236}">
              <a16:creationId xmlns:a16="http://schemas.microsoft.com/office/drawing/2014/main" id="{2220DF6C-38E5-447A-A2D6-4F4A193B72B3}"/>
            </a:ext>
          </a:extLst>
        </xdr:cNvPr>
        <xdr:cNvSpPr/>
      </xdr:nvSpPr>
      <xdr:spPr>
        <a:xfrm>
          <a:off x="1038226" y="4383405"/>
          <a:ext cx="342900" cy="32766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2</a:t>
          </a:r>
        </a:p>
      </xdr:txBody>
    </xdr:sp>
    <xdr:clientData/>
  </xdr:twoCellAnchor>
  <xdr:twoCellAnchor>
    <xdr:from>
      <xdr:col>4</xdr:col>
      <xdr:colOff>314326</xdr:colOff>
      <xdr:row>8</xdr:row>
      <xdr:rowOff>180975</xdr:rowOff>
    </xdr:from>
    <xdr:to>
      <xdr:col>5</xdr:col>
      <xdr:colOff>47626</xdr:colOff>
      <xdr:row>10</xdr:row>
      <xdr:rowOff>142875</xdr:rowOff>
    </xdr:to>
    <xdr:sp macro="" textlink="">
      <xdr:nvSpPr>
        <xdr:cNvPr id="13" name="Ovál 12">
          <a:extLst>
            <a:ext uri="{FF2B5EF4-FFF2-40B4-BE49-F238E27FC236}">
              <a16:creationId xmlns:a16="http://schemas.microsoft.com/office/drawing/2014/main" id="{33327FE5-C05A-40BE-9276-AEB1DFCEFCCB}"/>
            </a:ext>
          </a:extLst>
        </xdr:cNvPr>
        <xdr:cNvSpPr/>
      </xdr:nvSpPr>
      <xdr:spPr>
        <a:xfrm>
          <a:off x="2958466" y="3891915"/>
          <a:ext cx="342900" cy="32766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3</a:t>
          </a:r>
        </a:p>
      </xdr:txBody>
    </xdr:sp>
    <xdr:clientData/>
  </xdr:twoCellAnchor>
  <xdr:twoCellAnchor>
    <xdr:from>
      <xdr:col>7</xdr:col>
      <xdr:colOff>171451</xdr:colOff>
      <xdr:row>9</xdr:row>
      <xdr:rowOff>0</xdr:rowOff>
    </xdr:from>
    <xdr:to>
      <xdr:col>7</xdr:col>
      <xdr:colOff>514351</xdr:colOff>
      <xdr:row>10</xdr:row>
      <xdr:rowOff>152400</xdr:rowOff>
    </xdr:to>
    <xdr:sp macro="" textlink="">
      <xdr:nvSpPr>
        <xdr:cNvPr id="14" name="Ovál 13">
          <a:extLst>
            <a:ext uri="{FF2B5EF4-FFF2-40B4-BE49-F238E27FC236}">
              <a16:creationId xmlns:a16="http://schemas.microsoft.com/office/drawing/2014/main" id="{19663518-014D-4FE7-BBBD-ECB37C9C5183}"/>
            </a:ext>
          </a:extLst>
        </xdr:cNvPr>
        <xdr:cNvSpPr/>
      </xdr:nvSpPr>
      <xdr:spPr>
        <a:xfrm>
          <a:off x="4644391" y="3893820"/>
          <a:ext cx="342900" cy="33528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4</a:t>
          </a:r>
        </a:p>
      </xdr:txBody>
    </xdr:sp>
    <xdr:clientData/>
  </xdr:twoCellAnchor>
  <xdr:twoCellAnchor>
    <xdr:from>
      <xdr:col>10</xdr:col>
      <xdr:colOff>36196</xdr:colOff>
      <xdr:row>9</xdr:row>
      <xdr:rowOff>0</xdr:rowOff>
    </xdr:from>
    <xdr:to>
      <xdr:col>10</xdr:col>
      <xdr:colOff>379096</xdr:colOff>
      <xdr:row>10</xdr:row>
      <xdr:rowOff>152400</xdr:rowOff>
    </xdr:to>
    <xdr:sp macro="" textlink="">
      <xdr:nvSpPr>
        <xdr:cNvPr id="15" name="Ovál 14">
          <a:extLst>
            <a:ext uri="{FF2B5EF4-FFF2-40B4-BE49-F238E27FC236}">
              <a16:creationId xmlns:a16="http://schemas.microsoft.com/office/drawing/2014/main" id="{78463571-FE55-441F-AF4B-9B9F87C011D6}"/>
            </a:ext>
          </a:extLst>
        </xdr:cNvPr>
        <xdr:cNvSpPr/>
      </xdr:nvSpPr>
      <xdr:spPr>
        <a:xfrm>
          <a:off x="6132196" y="1661160"/>
          <a:ext cx="342900" cy="33528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5</a:t>
          </a:r>
        </a:p>
      </xdr:txBody>
    </xdr:sp>
    <xdr:clientData/>
  </xdr:twoCellAnchor>
  <xdr:twoCellAnchor>
    <xdr:from>
      <xdr:col>5</xdr:col>
      <xdr:colOff>567691</xdr:colOff>
      <xdr:row>2</xdr:row>
      <xdr:rowOff>99060</xdr:rowOff>
    </xdr:from>
    <xdr:to>
      <xdr:col>6</xdr:col>
      <xdr:colOff>320041</xdr:colOff>
      <xdr:row>4</xdr:row>
      <xdr:rowOff>81914</xdr:rowOff>
    </xdr:to>
    <xdr:sp macro="" textlink="">
      <xdr:nvSpPr>
        <xdr:cNvPr id="16" name="Ovál 15">
          <a:extLst>
            <a:ext uri="{FF2B5EF4-FFF2-40B4-BE49-F238E27FC236}">
              <a16:creationId xmlns:a16="http://schemas.microsoft.com/office/drawing/2014/main" id="{CBDFD10F-B961-480F-87C8-75A59780D92F}"/>
            </a:ext>
          </a:extLst>
        </xdr:cNvPr>
        <xdr:cNvSpPr/>
      </xdr:nvSpPr>
      <xdr:spPr>
        <a:xfrm>
          <a:off x="3821431" y="2712720"/>
          <a:ext cx="361950" cy="348614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7</a:t>
          </a:r>
        </a:p>
      </xdr:txBody>
    </xdr:sp>
    <xdr:clientData/>
  </xdr:twoCellAnchor>
  <xdr:twoCellAnchor>
    <xdr:from>
      <xdr:col>8</xdr:col>
      <xdr:colOff>567690</xdr:colOff>
      <xdr:row>1</xdr:row>
      <xdr:rowOff>137160</xdr:rowOff>
    </xdr:from>
    <xdr:to>
      <xdr:col>8</xdr:col>
      <xdr:colOff>577216</xdr:colOff>
      <xdr:row>4</xdr:row>
      <xdr:rowOff>165735</xdr:rowOff>
    </xdr:to>
    <xdr:cxnSp macro="">
      <xdr:nvCxnSpPr>
        <xdr:cNvPr id="17" name="Přímá spojnice se šipkou 16">
          <a:extLst>
            <a:ext uri="{FF2B5EF4-FFF2-40B4-BE49-F238E27FC236}">
              <a16:creationId xmlns:a16="http://schemas.microsoft.com/office/drawing/2014/main" id="{07A716D2-7E85-4591-8F71-248EFF0BDEE0}"/>
            </a:ext>
          </a:extLst>
        </xdr:cNvPr>
        <xdr:cNvCxnSpPr/>
      </xdr:nvCxnSpPr>
      <xdr:spPr>
        <a:xfrm flipV="1">
          <a:off x="5650230" y="2567940"/>
          <a:ext cx="9526" cy="57721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405766</xdr:colOff>
      <xdr:row>2</xdr:row>
      <xdr:rowOff>108585</xdr:rowOff>
    </xdr:from>
    <xdr:to>
      <xdr:col>9</xdr:col>
      <xdr:colOff>139066</xdr:colOff>
      <xdr:row>4</xdr:row>
      <xdr:rowOff>70485</xdr:rowOff>
    </xdr:to>
    <xdr:sp macro="" textlink="">
      <xdr:nvSpPr>
        <xdr:cNvPr id="18" name="Ovál 17">
          <a:extLst>
            <a:ext uri="{FF2B5EF4-FFF2-40B4-BE49-F238E27FC236}">
              <a16:creationId xmlns:a16="http://schemas.microsoft.com/office/drawing/2014/main" id="{531D2000-C989-4927-9478-7CD4B9F57019}"/>
            </a:ext>
          </a:extLst>
        </xdr:cNvPr>
        <xdr:cNvSpPr/>
      </xdr:nvSpPr>
      <xdr:spPr>
        <a:xfrm>
          <a:off x="5488306" y="2722245"/>
          <a:ext cx="342900" cy="32766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8</a:t>
          </a:r>
        </a:p>
      </xdr:txBody>
    </xdr:sp>
    <xdr:clientData/>
  </xdr:twoCellAnchor>
  <xdr:twoCellAnchor>
    <xdr:from>
      <xdr:col>3</xdr:col>
      <xdr:colOff>203834</xdr:colOff>
      <xdr:row>1</xdr:row>
      <xdr:rowOff>95250</xdr:rowOff>
    </xdr:from>
    <xdr:to>
      <xdr:col>3</xdr:col>
      <xdr:colOff>213360</xdr:colOff>
      <xdr:row>4</xdr:row>
      <xdr:rowOff>123825</xdr:rowOff>
    </xdr:to>
    <xdr:cxnSp macro="">
      <xdr:nvCxnSpPr>
        <xdr:cNvPr id="19" name="Přímá spojnice se šipkou 18">
          <a:extLst>
            <a:ext uri="{FF2B5EF4-FFF2-40B4-BE49-F238E27FC236}">
              <a16:creationId xmlns:a16="http://schemas.microsoft.com/office/drawing/2014/main" id="{DEE8AA65-4FCC-4EDF-88E9-B1BD25A56681}"/>
            </a:ext>
          </a:extLst>
        </xdr:cNvPr>
        <xdr:cNvCxnSpPr/>
      </xdr:nvCxnSpPr>
      <xdr:spPr>
        <a:xfrm flipV="1">
          <a:off x="2238374" y="2526030"/>
          <a:ext cx="9526" cy="57721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2</xdr:row>
      <xdr:rowOff>80010</xdr:rowOff>
    </xdr:from>
    <xdr:to>
      <xdr:col>3</xdr:col>
      <xdr:colOff>390525</xdr:colOff>
      <xdr:row>4</xdr:row>
      <xdr:rowOff>62864</xdr:rowOff>
    </xdr:to>
    <xdr:sp macro="" textlink="">
      <xdr:nvSpPr>
        <xdr:cNvPr id="20" name="Ovál 19">
          <a:extLst>
            <a:ext uri="{FF2B5EF4-FFF2-40B4-BE49-F238E27FC236}">
              <a16:creationId xmlns:a16="http://schemas.microsoft.com/office/drawing/2014/main" id="{A83422A4-DE85-4A7B-96C0-663EC0752E41}"/>
            </a:ext>
          </a:extLst>
        </xdr:cNvPr>
        <xdr:cNvSpPr/>
      </xdr:nvSpPr>
      <xdr:spPr>
        <a:xfrm>
          <a:off x="2063115" y="2693670"/>
          <a:ext cx="361950" cy="348614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6</a:t>
          </a:r>
        </a:p>
      </xdr:txBody>
    </xdr:sp>
    <xdr:clientData/>
  </xdr:twoCellAnchor>
  <xdr:twoCellAnchor>
    <xdr:from>
      <xdr:col>11</xdr:col>
      <xdr:colOff>45720</xdr:colOff>
      <xdr:row>4</xdr:row>
      <xdr:rowOff>142875</xdr:rowOff>
    </xdr:from>
    <xdr:to>
      <xdr:col>12</xdr:col>
      <xdr:colOff>438150</xdr:colOff>
      <xdr:row>15</xdr:row>
      <xdr:rowOff>9525</xdr:rowOff>
    </xdr:to>
    <xdr:sp macro="" textlink="">
      <xdr:nvSpPr>
        <xdr:cNvPr id="31" name="Obdélník 30">
          <a:extLst>
            <a:ext uri="{FF2B5EF4-FFF2-40B4-BE49-F238E27FC236}">
              <a16:creationId xmlns:a16="http://schemas.microsoft.com/office/drawing/2014/main" id="{1C5C74EB-8650-4E97-9411-ED033A83A48A}"/>
            </a:ext>
          </a:extLst>
        </xdr:cNvPr>
        <xdr:cNvSpPr/>
      </xdr:nvSpPr>
      <xdr:spPr>
        <a:xfrm>
          <a:off x="6751320" y="889635"/>
          <a:ext cx="1002030" cy="1878330"/>
        </a:xfrm>
        <a:prstGeom prst="rect">
          <a:avLst/>
        </a:prstGeom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br>
            <a:rPr lang="cs-CZ" sz="1100"/>
          </a:br>
          <a:br>
            <a:rPr lang="cs-CZ" sz="1100"/>
          </a:br>
          <a:r>
            <a:rPr lang="cs-CZ" sz="1100"/>
            <a:t>	    </a:t>
          </a:r>
          <a:r>
            <a:rPr lang="cs-CZ" sz="1600"/>
            <a:t>V.</a:t>
          </a:r>
          <a:br>
            <a:rPr lang="cs-CZ" sz="1600"/>
          </a:br>
          <a:r>
            <a:rPr lang="cs-CZ" sz="1600"/>
            <a:t>Venti-látor</a:t>
          </a:r>
        </a:p>
      </xdr:txBody>
    </xdr:sp>
    <xdr:clientData/>
  </xdr:twoCellAnchor>
  <xdr:twoCellAnchor>
    <xdr:from>
      <xdr:col>12</xdr:col>
      <xdr:colOff>438150</xdr:colOff>
      <xdr:row>9</xdr:row>
      <xdr:rowOff>167640</xdr:rowOff>
    </xdr:from>
    <xdr:to>
      <xdr:col>13</xdr:col>
      <xdr:colOff>485775</xdr:colOff>
      <xdr:row>9</xdr:row>
      <xdr:rowOff>167640</xdr:rowOff>
    </xdr:to>
    <xdr:cxnSp macro="">
      <xdr:nvCxnSpPr>
        <xdr:cNvPr id="32" name="Přímá spojnice se šipkou 31">
          <a:extLst>
            <a:ext uri="{FF2B5EF4-FFF2-40B4-BE49-F238E27FC236}">
              <a16:creationId xmlns:a16="http://schemas.microsoft.com/office/drawing/2014/main" id="{3D9282D9-09B4-485C-881D-A822370E20C7}"/>
            </a:ext>
          </a:extLst>
        </xdr:cNvPr>
        <xdr:cNvCxnSpPr>
          <a:stCxn id="31" idx="3"/>
        </xdr:cNvCxnSpPr>
      </xdr:nvCxnSpPr>
      <xdr:spPr>
        <a:xfrm>
          <a:off x="7753350" y="1828800"/>
          <a:ext cx="657225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523876</xdr:colOff>
      <xdr:row>9</xdr:row>
      <xdr:rowOff>0</xdr:rowOff>
    </xdr:from>
    <xdr:to>
      <xdr:col>13</xdr:col>
      <xdr:colOff>257176</xdr:colOff>
      <xdr:row>10</xdr:row>
      <xdr:rowOff>152400</xdr:rowOff>
    </xdr:to>
    <xdr:sp macro="" textlink="">
      <xdr:nvSpPr>
        <xdr:cNvPr id="33" name="Ovál 32">
          <a:extLst>
            <a:ext uri="{FF2B5EF4-FFF2-40B4-BE49-F238E27FC236}">
              <a16:creationId xmlns:a16="http://schemas.microsoft.com/office/drawing/2014/main" id="{60C0598E-CBA4-4AFE-BE1B-47D7CFFFD5EA}"/>
            </a:ext>
          </a:extLst>
        </xdr:cNvPr>
        <xdr:cNvSpPr/>
      </xdr:nvSpPr>
      <xdr:spPr>
        <a:xfrm>
          <a:off x="6010276" y="1661160"/>
          <a:ext cx="342900" cy="335280"/>
        </a:xfrm>
        <a:prstGeom prst="ellipse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cs-CZ" sz="1100"/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5CC3-360D-4046-8FAC-AE9B874F52E6}">
  <dimension ref="A2:AD175"/>
  <sheetViews>
    <sheetView tabSelected="1" topLeftCell="A142" workbookViewId="0">
      <selection activeCell="I163" sqref="I163"/>
    </sheetView>
  </sheetViews>
  <sheetFormatPr defaultRowHeight="15" x14ac:dyDescent="0.25"/>
  <cols>
    <col min="3" max="3" width="11.85546875" bestFit="1" customWidth="1"/>
    <col min="8" max="8" width="8.85546875" customWidth="1"/>
  </cols>
  <sheetData>
    <row r="2" spans="1:18" ht="21" x14ac:dyDescent="0.35">
      <c r="A2" s="2" t="s">
        <v>0</v>
      </c>
      <c r="C2" s="2"/>
      <c r="D2" s="11" t="s">
        <v>1</v>
      </c>
    </row>
    <row r="3" spans="1:18" ht="15.75" x14ac:dyDescent="0.25">
      <c r="A3" s="2"/>
      <c r="C3" s="2"/>
    </row>
    <row r="4" spans="1:18" ht="15.75" x14ac:dyDescent="0.25">
      <c r="A4" s="195" t="s">
        <v>2</v>
      </c>
      <c r="B4" s="195"/>
      <c r="C4" s="195"/>
    </row>
    <row r="5" spans="1:18" ht="15.75" x14ac:dyDescent="0.25">
      <c r="A5" s="3"/>
      <c r="B5" s="3"/>
      <c r="C5" s="3"/>
    </row>
    <row r="6" spans="1:18" ht="15.75" x14ac:dyDescent="0.25">
      <c r="A6" s="10"/>
      <c r="B6" s="10" t="s">
        <v>82</v>
      </c>
      <c r="C6" s="10"/>
    </row>
    <row r="7" spans="1:18" ht="15.75" x14ac:dyDescent="0.25">
      <c r="A7" s="10"/>
      <c r="B7" s="10" t="s">
        <v>50</v>
      </c>
      <c r="C7" s="10"/>
    </row>
    <row r="8" spans="1:18" ht="15.75" x14ac:dyDescent="0.25">
      <c r="A8" s="10"/>
      <c r="B8" s="10" t="s">
        <v>83</v>
      </c>
      <c r="C8" s="10"/>
    </row>
    <row r="9" spans="1:18" ht="15.75" x14ac:dyDescent="0.25">
      <c r="A9" s="10"/>
      <c r="B9" s="10" t="s">
        <v>95</v>
      </c>
      <c r="C9" s="10"/>
    </row>
    <row r="10" spans="1:18" ht="15.75" x14ac:dyDescent="0.25">
      <c r="A10" s="10"/>
      <c r="B10" s="10" t="s">
        <v>105</v>
      </c>
      <c r="C10" s="10"/>
    </row>
    <row r="11" spans="1:18" ht="15.75" x14ac:dyDescent="0.25">
      <c r="A11" s="10"/>
      <c r="B11" s="10"/>
      <c r="C11" s="10"/>
    </row>
    <row r="12" spans="1:18" ht="15.75" x14ac:dyDescent="0.25">
      <c r="A12" s="195" t="s">
        <v>3</v>
      </c>
      <c r="B12" s="195"/>
      <c r="C12" s="195"/>
    </row>
    <row r="13" spans="1:18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52"/>
      <c r="M13" s="52"/>
      <c r="N13" s="52"/>
      <c r="O13" s="52"/>
      <c r="P13" s="52"/>
      <c r="Q13" s="52"/>
    </row>
    <row r="14" spans="1:18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52"/>
      <c r="N14" s="53"/>
      <c r="O14" s="53"/>
      <c r="P14" s="53"/>
      <c r="Q14" s="53"/>
      <c r="R14" s="54"/>
    </row>
    <row r="15" spans="1:18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52"/>
      <c r="N15" s="53"/>
      <c r="O15" s="53"/>
      <c r="P15" s="53"/>
      <c r="Q15" s="53"/>
      <c r="R15" s="54"/>
    </row>
    <row r="16" spans="1:18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52"/>
      <c r="N16" s="53"/>
      <c r="O16" s="53"/>
      <c r="P16" s="53"/>
      <c r="Q16" s="53"/>
      <c r="R16" s="54"/>
    </row>
    <row r="17" spans="2:17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52"/>
      <c r="M17" s="52"/>
      <c r="N17" s="52"/>
      <c r="O17" s="52"/>
      <c r="P17" s="52"/>
      <c r="Q17" s="52"/>
    </row>
    <row r="18" spans="2:17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52"/>
      <c r="M18" s="52"/>
      <c r="N18" s="52"/>
      <c r="O18" s="52"/>
      <c r="P18" s="52"/>
      <c r="Q18" s="52"/>
    </row>
    <row r="19" spans="2:17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52"/>
      <c r="M19" s="52"/>
      <c r="N19" s="52"/>
      <c r="O19" s="52"/>
      <c r="P19" s="52"/>
      <c r="Q19" s="52"/>
    </row>
    <row r="20" spans="2:17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52"/>
      <c r="M20" s="52"/>
      <c r="N20" s="52"/>
      <c r="O20" s="52"/>
      <c r="P20" s="52"/>
      <c r="Q20" s="52"/>
    </row>
    <row r="21" spans="2:17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52"/>
      <c r="M21" s="52"/>
      <c r="N21" s="52"/>
      <c r="O21" s="52"/>
      <c r="P21" s="52"/>
      <c r="Q21" s="52"/>
    </row>
    <row r="22" spans="2:17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52"/>
      <c r="M22" s="52"/>
      <c r="N22" s="52"/>
      <c r="O22" s="52"/>
      <c r="P22" s="52"/>
      <c r="Q22" s="52"/>
    </row>
    <row r="23" spans="2:17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52"/>
      <c r="M23" s="52"/>
      <c r="N23" s="52"/>
      <c r="O23" s="52"/>
      <c r="P23" s="52"/>
      <c r="Q23" s="52"/>
    </row>
    <row r="24" spans="2:17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52"/>
      <c r="M24" s="52"/>
      <c r="N24" s="52"/>
      <c r="O24" s="52"/>
      <c r="P24" s="52"/>
      <c r="Q24" s="52"/>
    </row>
    <row r="25" spans="2:17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52"/>
      <c r="M25" s="52"/>
      <c r="N25" s="52"/>
      <c r="O25" s="52"/>
      <c r="P25" s="52"/>
      <c r="Q25" s="52"/>
    </row>
    <row r="26" spans="2:17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52"/>
      <c r="M26" s="52"/>
      <c r="N26" s="52"/>
      <c r="O26" s="52"/>
      <c r="P26" s="52"/>
      <c r="Q26" s="52"/>
    </row>
    <row r="27" spans="2:17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52"/>
      <c r="M27" s="52"/>
      <c r="N27" s="52"/>
      <c r="O27" s="52"/>
      <c r="P27" s="52"/>
      <c r="Q27" s="52"/>
    </row>
    <row r="30" spans="2:17" hidden="1" x14ac:dyDescent="0.25"/>
    <row r="31" spans="2:17" hidden="1" x14ac:dyDescent="0.25">
      <c r="B31" s="201"/>
      <c r="C31" s="201"/>
      <c r="D31" s="201"/>
      <c r="G31" s="5"/>
      <c r="H31" s="6" t="s">
        <v>5</v>
      </c>
    </row>
    <row r="32" spans="2:17" hidden="1" x14ac:dyDescent="0.25">
      <c r="B32" s="201"/>
      <c r="C32" s="201"/>
      <c r="D32" s="201"/>
      <c r="G32" s="5"/>
      <c r="H32" s="6" t="s">
        <v>5</v>
      </c>
    </row>
    <row r="33" spans="1:16" hidden="1" x14ac:dyDescent="0.25"/>
    <row r="34" spans="1:16" x14ac:dyDescent="0.25">
      <c r="A34" s="55" t="s">
        <v>71</v>
      </c>
    </row>
    <row r="35" spans="1:16" x14ac:dyDescent="0.25">
      <c r="A35" s="94" t="s">
        <v>54</v>
      </c>
      <c r="B35" s="93"/>
      <c r="C35" s="93"/>
      <c r="D35" s="93"/>
      <c r="E35" s="57"/>
      <c r="F35" s="57"/>
      <c r="G35" s="57"/>
      <c r="H35" s="56"/>
      <c r="I35" s="56"/>
      <c r="J35" s="56"/>
    </row>
    <row r="36" spans="1:16" x14ac:dyDescent="0.25">
      <c r="A36" s="94" t="s">
        <v>72</v>
      </c>
      <c r="B36" s="92"/>
      <c r="C36" s="56"/>
      <c r="D36" s="56"/>
      <c r="E36" s="56"/>
      <c r="F36" s="56"/>
      <c r="G36" s="56"/>
      <c r="H36" s="56"/>
      <c r="I36" s="56"/>
      <c r="J36" s="56"/>
    </row>
    <row r="37" spans="1:16" x14ac:dyDescent="0.25">
      <c r="B37" s="56"/>
      <c r="C37" s="56"/>
      <c r="D37" s="56"/>
      <c r="E37" s="56"/>
      <c r="F37" s="56"/>
      <c r="G37" s="56"/>
      <c r="H37" s="56"/>
      <c r="I37" s="56"/>
      <c r="J37" s="56"/>
    </row>
    <row r="38" spans="1:16" ht="15.75" x14ac:dyDescent="0.25">
      <c r="A38" s="195" t="s">
        <v>4</v>
      </c>
      <c r="B38" s="195"/>
      <c r="C38" s="195"/>
      <c r="D38" s="56"/>
      <c r="E38" s="56"/>
      <c r="F38" s="56"/>
      <c r="G38" s="56"/>
      <c r="H38" s="56"/>
      <c r="I38" s="56"/>
      <c r="J38" s="56"/>
    </row>
    <row r="39" spans="1:16" ht="15.75" x14ac:dyDescent="0.25">
      <c r="A39" s="103"/>
      <c r="B39" s="103"/>
      <c r="C39" s="103"/>
      <c r="D39" s="56"/>
      <c r="E39" s="56"/>
      <c r="F39" s="56"/>
      <c r="G39" s="56"/>
      <c r="H39" s="56"/>
      <c r="I39" s="56"/>
      <c r="J39" s="56"/>
      <c r="M39" t="s">
        <v>145</v>
      </c>
    </row>
    <row r="40" spans="1:16" ht="15.75" x14ac:dyDescent="0.25">
      <c r="A40" s="103"/>
      <c r="B40" s="106" t="s">
        <v>84</v>
      </c>
      <c r="C40" s="107"/>
      <c r="D40" s="108"/>
      <c r="E40" s="108"/>
      <c r="F40" s="56"/>
      <c r="G40" s="56"/>
      <c r="H40" s="56"/>
      <c r="I40" s="56"/>
      <c r="J40" s="56"/>
      <c r="M40" s="130" t="s">
        <v>101</v>
      </c>
      <c r="N40" s="131">
        <v>34</v>
      </c>
      <c r="O40" s="52" t="s">
        <v>81</v>
      </c>
      <c r="P40" s="52"/>
    </row>
    <row r="41" spans="1:16" x14ac:dyDescent="0.25">
      <c r="B41" s="109" t="s">
        <v>142</v>
      </c>
      <c r="C41" s="109"/>
      <c r="D41" s="109"/>
      <c r="E41" s="109"/>
      <c r="M41" s="130" t="s">
        <v>96</v>
      </c>
      <c r="N41" s="132">
        <v>33</v>
      </c>
      <c r="O41" s="52" t="s">
        <v>81</v>
      </c>
      <c r="P41" s="52"/>
    </row>
    <row r="42" spans="1:16" x14ac:dyDescent="0.25">
      <c r="B42" s="109"/>
      <c r="C42" s="109"/>
      <c r="D42" s="109"/>
      <c r="E42" s="109"/>
      <c r="M42" s="130" t="s">
        <v>97</v>
      </c>
      <c r="N42" s="132">
        <v>18.5</v>
      </c>
      <c r="O42" s="52" t="s">
        <v>81</v>
      </c>
      <c r="P42" s="52"/>
    </row>
    <row r="43" spans="1:16" x14ac:dyDescent="0.25">
      <c r="B43" s="109" t="s">
        <v>143</v>
      </c>
      <c r="C43" s="109"/>
      <c r="D43" s="109"/>
      <c r="E43" s="109"/>
      <c r="M43" s="130" t="s">
        <v>98</v>
      </c>
      <c r="N43" s="132">
        <v>13.5</v>
      </c>
      <c r="O43" s="52" t="s">
        <v>81</v>
      </c>
      <c r="P43" s="52"/>
    </row>
    <row r="44" spans="1:16" x14ac:dyDescent="0.25">
      <c r="B44" s="109" t="s">
        <v>144</v>
      </c>
      <c r="C44" s="109"/>
      <c r="D44" s="109"/>
      <c r="E44" s="109"/>
      <c r="M44" s="130" t="s">
        <v>99</v>
      </c>
      <c r="N44" s="132">
        <v>1</v>
      </c>
      <c r="O44" s="52" t="s">
        <v>81</v>
      </c>
      <c r="P44" s="52"/>
    </row>
    <row r="45" spans="1:16" x14ac:dyDescent="0.25">
      <c r="B45" s="94" t="s">
        <v>93</v>
      </c>
      <c r="M45" s="144"/>
      <c r="N45" s="57"/>
      <c r="O45" s="56"/>
      <c r="P45" s="52"/>
    </row>
    <row r="46" spans="1:16" x14ac:dyDescent="0.25">
      <c r="B46" s="109" t="s">
        <v>92</v>
      </c>
      <c r="M46" s="56"/>
      <c r="N46" s="56"/>
      <c r="O46" s="56"/>
      <c r="P46" s="52"/>
    </row>
    <row r="47" spans="1:16" x14ac:dyDescent="0.25">
      <c r="M47" s="144"/>
      <c r="N47" s="144"/>
    </row>
    <row r="48" spans="1:16" ht="15.75" x14ac:dyDescent="0.25">
      <c r="A48" s="195" t="s">
        <v>6</v>
      </c>
      <c r="B48" s="195"/>
      <c r="C48" s="195"/>
      <c r="D48" s="195"/>
      <c r="E48" s="195"/>
      <c r="F48" s="195"/>
    </row>
    <row r="50" spans="1:12" x14ac:dyDescent="0.25">
      <c r="B50" s="7" t="s">
        <v>7</v>
      </c>
      <c r="G50" s="7" t="s">
        <v>8</v>
      </c>
      <c r="L50" s="7" t="s">
        <v>13</v>
      </c>
    </row>
    <row r="51" spans="1:12" x14ac:dyDescent="0.25">
      <c r="A51">
        <v>1</v>
      </c>
      <c r="B51" s="194" t="s">
        <v>69</v>
      </c>
      <c r="C51" s="194"/>
      <c r="D51" s="194"/>
      <c r="F51">
        <v>1</v>
      </c>
      <c r="G51" t="s">
        <v>68</v>
      </c>
      <c r="H51" s="4"/>
      <c r="K51" s="9">
        <v>1</v>
      </c>
      <c r="L51" t="s">
        <v>51</v>
      </c>
    </row>
    <row r="52" spans="1:12" x14ac:dyDescent="0.25">
      <c r="A52">
        <v>2</v>
      </c>
      <c r="B52" s="194" t="s">
        <v>141</v>
      </c>
      <c r="C52" s="194"/>
      <c r="D52" s="194"/>
      <c r="E52" s="194"/>
      <c r="F52">
        <v>2</v>
      </c>
      <c r="G52" t="s">
        <v>141</v>
      </c>
      <c r="H52" s="4"/>
      <c r="K52" s="9">
        <v>2</v>
      </c>
      <c r="L52" t="s">
        <v>52</v>
      </c>
    </row>
    <row r="53" spans="1:12" x14ac:dyDescent="0.25">
      <c r="A53">
        <v>3</v>
      </c>
      <c r="B53" s="194" t="s">
        <v>65</v>
      </c>
      <c r="C53" s="194"/>
      <c r="D53" s="194"/>
      <c r="E53" s="194"/>
      <c r="F53">
        <v>3</v>
      </c>
      <c r="G53" t="s">
        <v>36</v>
      </c>
      <c r="K53" s="9">
        <v>3</v>
      </c>
      <c r="L53" t="s">
        <v>53</v>
      </c>
    </row>
    <row r="54" spans="1:12" x14ac:dyDescent="0.25">
      <c r="A54">
        <v>4</v>
      </c>
      <c r="B54" s="194" t="s">
        <v>65</v>
      </c>
      <c r="C54" s="194"/>
      <c r="D54" s="194"/>
      <c r="E54" s="194"/>
      <c r="F54">
        <v>4</v>
      </c>
      <c r="G54" t="s">
        <v>21</v>
      </c>
      <c r="K54" s="9"/>
    </row>
    <row r="55" spans="1:12" x14ac:dyDescent="0.25">
      <c r="A55">
        <v>5</v>
      </c>
      <c r="B55" s="194" t="s">
        <v>66</v>
      </c>
      <c r="C55" s="194"/>
      <c r="K55" s="9"/>
    </row>
    <row r="56" spans="1:12" x14ac:dyDescent="0.25">
      <c r="A56">
        <v>6</v>
      </c>
      <c r="B56" s="194" t="s">
        <v>14</v>
      </c>
      <c r="C56" s="194"/>
      <c r="D56" s="4"/>
      <c r="K56" s="9"/>
    </row>
    <row r="57" spans="1:12" x14ac:dyDescent="0.25">
      <c r="A57">
        <v>7</v>
      </c>
      <c r="B57" s="194" t="s">
        <v>67</v>
      </c>
      <c r="C57" s="194"/>
    </row>
    <row r="58" spans="1:12" x14ac:dyDescent="0.25">
      <c r="A58">
        <v>8</v>
      </c>
      <c r="B58" t="s">
        <v>44</v>
      </c>
    </row>
    <row r="60" spans="1:12" ht="15.75" x14ac:dyDescent="0.25">
      <c r="A60" s="8" t="s">
        <v>9</v>
      </c>
    </row>
    <row r="62" spans="1:12" x14ac:dyDescent="0.25">
      <c r="B62" s="194" t="s">
        <v>10</v>
      </c>
      <c r="C62" s="194"/>
      <c r="D62" s="194"/>
      <c r="E62" t="s">
        <v>15</v>
      </c>
      <c r="G62" s="5" t="s">
        <v>16</v>
      </c>
    </row>
    <row r="63" spans="1:12" x14ac:dyDescent="0.25">
      <c r="B63" s="194" t="s">
        <v>11</v>
      </c>
      <c r="C63" s="194"/>
      <c r="D63" s="194"/>
      <c r="G63" s="5" t="s">
        <v>17</v>
      </c>
    </row>
    <row r="64" spans="1:12" x14ac:dyDescent="0.25">
      <c r="B64" s="4"/>
      <c r="C64" s="4"/>
      <c r="D64" s="4"/>
    </row>
    <row r="65" spans="1:15" ht="15.75" x14ac:dyDescent="0.25">
      <c r="A65" s="8" t="s">
        <v>12</v>
      </c>
      <c r="B65" s="4"/>
      <c r="C65" s="4"/>
      <c r="D65" s="4"/>
    </row>
    <row r="66" spans="1:15" ht="15.75" x14ac:dyDescent="0.25">
      <c r="A66" s="8"/>
      <c r="B66" s="4"/>
      <c r="C66" s="4"/>
      <c r="D66" s="4"/>
    </row>
    <row r="67" spans="1:15" x14ac:dyDescent="0.25">
      <c r="B67" s="6" t="s">
        <v>18</v>
      </c>
      <c r="C67" s="4"/>
      <c r="D67" s="5">
        <v>1000</v>
      </c>
      <c r="E67" t="s">
        <v>19</v>
      </c>
      <c r="F67" s="6" t="s">
        <v>22</v>
      </c>
      <c r="G67" s="13">
        <f>D67/3600</f>
        <v>0.27777777777777779</v>
      </c>
      <c r="H67" t="s">
        <v>17</v>
      </c>
    </row>
    <row r="69" spans="1:15" ht="15.75" x14ac:dyDescent="0.25">
      <c r="A69" s="8" t="s">
        <v>55</v>
      </c>
    </row>
    <row r="70" spans="1:15" ht="15.75" x14ac:dyDescent="0.25">
      <c r="A70" s="8"/>
    </row>
    <row r="71" spans="1:15" ht="15.75" x14ac:dyDescent="0.25">
      <c r="A71" s="8" t="s">
        <v>79</v>
      </c>
      <c r="B71" s="206" t="s">
        <v>146</v>
      </c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</row>
    <row r="72" spans="1:15" ht="15.75" x14ac:dyDescent="0.25">
      <c r="A72" s="8"/>
      <c r="C72" t="s">
        <v>70</v>
      </c>
    </row>
    <row r="73" spans="1:15" ht="15.75" x14ac:dyDescent="0.25">
      <c r="A73" s="8"/>
      <c r="C73" s="12"/>
      <c r="D73" s="59" t="s">
        <v>57</v>
      </c>
      <c r="E73" s="69"/>
    </row>
    <row r="74" spans="1:15" ht="15.75" x14ac:dyDescent="0.25">
      <c r="A74" s="8"/>
      <c r="C74" s="59" t="s">
        <v>20</v>
      </c>
      <c r="D74" s="59" t="s">
        <v>56</v>
      </c>
      <c r="E74" s="70"/>
    </row>
    <row r="75" spans="1:15" ht="15.75" x14ac:dyDescent="0.25">
      <c r="A75" s="8"/>
      <c r="B75" s="52">
        <v>1</v>
      </c>
      <c r="C75" s="59" t="s">
        <v>58</v>
      </c>
      <c r="D75" s="5">
        <v>-1000</v>
      </c>
      <c r="E75" s="70"/>
    </row>
    <row r="76" spans="1:15" ht="15.75" x14ac:dyDescent="0.25">
      <c r="A76" s="8"/>
      <c r="B76" s="52">
        <v>2</v>
      </c>
      <c r="C76" s="59" t="s">
        <v>61</v>
      </c>
      <c r="D76" s="5">
        <v>-805</v>
      </c>
      <c r="E76" s="70"/>
    </row>
    <row r="77" spans="1:15" ht="15.75" x14ac:dyDescent="0.25">
      <c r="A77" s="8"/>
      <c r="B77" s="52">
        <v>3</v>
      </c>
      <c r="C77" s="59" t="s">
        <v>60</v>
      </c>
      <c r="D77" s="5">
        <v>1588.4</v>
      </c>
      <c r="E77" s="70"/>
    </row>
    <row r="78" spans="1:15" ht="15.75" x14ac:dyDescent="0.25">
      <c r="A78" s="8"/>
      <c r="B78" s="52">
        <v>4</v>
      </c>
      <c r="C78" s="59" t="s">
        <v>59</v>
      </c>
      <c r="D78" s="5">
        <v>216.6</v>
      </c>
      <c r="E78" s="70"/>
    </row>
    <row r="79" spans="1:15" ht="15.75" x14ac:dyDescent="0.25">
      <c r="A79" s="8"/>
      <c r="B79" s="52"/>
      <c r="C79" s="70"/>
      <c r="D79" s="70"/>
      <c r="E79" s="70"/>
    </row>
    <row r="80" spans="1:15" ht="15.75" x14ac:dyDescent="0.25">
      <c r="A80" s="8" t="s">
        <v>23</v>
      </c>
    </row>
    <row r="81" spans="1:19" x14ac:dyDescent="0.25">
      <c r="B81" s="6"/>
      <c r="C81" s="6"/>
      <c r="D81" s="6"/>
      <c r="E81" s="6"/>
    </row>
    <row r="82" spans="1:19" x14ac:dyDescent="0.25">
      <c r="B82" s="197" t="s">
        <v>24</v>
      </c>
      <c r="C82" s="199" t="s">
        <v>25</v>
      </c>
      <c r="D82" s="199"/>
      <c r="E82" s="199"/>
      <c r="F82" s="199"/>
      <c r="G82" s="199"/>
      <c r="H82" s="199"/>
      <c r="I82" s="199"/>
      <c r="J82" s="12"/>
      <c r="K82" s="12"/>
      <c r="L82" s="56"/>
      <c r="M82" s="56"/>
    </row>
    <row r="83" spans="1:19" ht="15.75" thickBot="1" x14ac:dyDescent="0.3">
      <c r="B83" s="198"/>
      <c r="C83" s="14">
        <v>1</v>
      </c>
      <c r="D83" s="14">
        <v>2</v>
      </c>
      <c r="E83" s="14">
        <v>3</v>
      </c>
      <c r="F83" s="14">
        <v>4</v>
      </c>
      <c r="G83" s="14">
        <v>5</v>
      </c>
      <c r="H83" s="14">
        <v>6</v>
      </c>
      <c r="I83" s="14">
        <v>7</v>
      </c>
      <c r="J83" s="14">
        <v>8</v>
      </c>
      <c r="K83" s="59" t="s">
        <v>56</v>
      </c>
      <c r="L83" s="57"/>
      <c r="M83" s="57"/>
      <c r="N83" s="43"/>
    </row>
    <row r="84" spans="1:19" x14ac:dyDescent="0.25">
      <c r="B84" s="14">
        <v>1</v>
      </c>
      <c r="C84" s="15">
        <v>1</v>
      </c>
      <c r="D84" s="16">
        <v>1</v>
      </c>
      <c r="E84" s="16">
        <v>-1</v>
      </c>
      <c r="F84" s="16">
        <v>0</v>
      </c>
      <c r="G84" s="16">
        <v>0</v>
      </c>
      <c r="H84" s="16">
        <v>-1</v>
      </c>
      <c r="I84" s="16">
        <v>0</v>
      </c>
      <c r="J84" s="16">
        <v>0</v>
      </c>
      <c r="K84" s="72">
        <v>1</v>
      </c>
      <c r="L84" s="38"/>
      <c r="M84" s="38"/>
      <c r="N84" s="6"/>
    </row>
    <row r="85" spans="1:19" x14ac:dyDescent="0.25">
      <c r="B85" s="14">
        <v>2</v>
      </c>
      <c r="C85" s="17">
        <v>0</v>
      </c>
      <c r="D85" s="18">
        <v>0</v>
      </c>
      <c r="E85" s="18">
        <v>1</v>
      </c>
      <c r="F85" s="18">
        <v>-1</v>
      </c>
      <c r="G85" s="18">
        <v>0</v>
      </c>
      <c r="H85" s="18">
        <v>0</v>
      </c>
      <c r="I85" s="18">
        <v>-1</v>
      </c>
      <c r="J85" s="18">
        <v>0</v>
      </c>
      <c r="K85" s="73">
        <v>0</v>
      </c>
      <c r="L85" s="38"/>
      <c r="M85" s="38"/>
      <c r="N85" s="6"/>
    </row>
    <row r="86" spans="1:19" ht="15.75" thickBot="1" x14ac:dyDescent="0.3">
      <c r="B86" s="14">
        <v>3</v>
      </c>
      <c r="C86" s="60">
        <v>0</v>
      </c>
      <c r="D86" s="61">
        <v>0</v>
      </c>
      <c r="E86" s="61">
        <v>0</v>
      </c>
      <c r="F86" s="61">
        <v>1</v>
      </c>
      <c r="G86" s="61">
        <v>-1</v>
      </c>
      <c r="H86" s="61">
        <v>0</v>
      </c>
      <c r="I86" s="61">
        <v>0</v>
      </c>
      <c r="J86" s="61">
        <v>-1</v>
      </c>
      <c r="K86" s="74">
        <v>0</v>
      </c>
      <c r="L86" s="71"/>
      <c r="M86" s="71"/>
      <c r="N86" s="6"/>
    </row>
    <row r="87" spans="1:19" x14ac:dyDescent="0.25">
      <c r="K87" s="56"/>
      <c r="L87" s="56"/>
      <c r="M87" s="56"/>
    </row>
    <row r="88" spans="1:19" ht="15.75" x14ac:dyDescent="0.25">
      <c r="A88" s="8" t="s">
        <v>26</v>
      </c>
      <c r="K88" s="56"/>
      <c r="L88" s="56"/>
      <c r="M88" s="56"/>
    </row>
    <row r="89" spans="1:19" x14ac:dyDescent="0.25">
      <c r="K89" s="56"/>
      <c r="L89" s="56"/>
      <c r="M89" s="56"/>
    </row>
    <row r="90" spans="1:19" x14ac:dyDescent="0.25">
      <c r="B90" s="197" t="s">
        <v>27</v>
      </c>
      <c r="C90" s="199" t="s">
        <v>25</v>
      </c>
      <c r="D90" s="199"/>
      <c r="E90" s="199"/>
      <c r="F90" s="199"/>
      <c r="G90" s="199"/>
      <c r="H90" s="199"/>
      <c r="I90" s="199"/>
      <c r="J90" s="12"/>
      <c r="K90" s="12"/>
      <c r="L90" s="56"/>
      <c r="M90" s="56"/>
      <c r="R90" s="7"/>
    </row>
    <row r="91" spans="1:19" ht="15.75" thickBot="1" x14ac:dyDescent="0.3">
      <c r="B91" s="198"/>
      <c r="C91" s="14">
        <v>1</v>
      </c>
      <c r="D91" s="14">
        <v>2</v>
      </c>
      <c r="E91" s="14">
        <v>3</v>
      </c>
      <c r="F91" s="14">
        <v>4</v>
      </c>
      <c r="G91" s="14">
        <v>5</v>
      </c>
      <c r="H91" s="14">
        <v>6</v>
      </c>
      <c r="I91" s="14">
        <v>7</v>
      </c>
      <c r="J91" s="14">
        <v>8</v>
      </c>
      <c r="K91" s="59" t="s">
        <v>56</v>
      </c>
      <c r="L91" s="57"/>
      <c r="M91" s="57"/>
      <c r="N91" s="43"/>
      <c r="S91" s="4"/>
    </row>
    <row r="92" spans="1:19" x14ac:dyDescent="0.25">
      <c r="B92" s="14">
        <v>1</v>
      </c>
      <c r="C92" s="15">
        <v>1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72">
        <f>D75</f>
        <v>-1000</v>
      </c>
      <c r="L92" s="38"/>
      <c r="M92" s="38"/>
      <c r="N92" s="6"/>
      <c r="S92" s="4"/>
    </row>
    <row r="93" spans="1:19" x14ac:dyDescent="0.25">
      <c r="B93" s="14">
        <v>2</v>
      </c>
      <c r="C93" s="17">
        <v>0</v>
      </c>
      <c r="D93" s="18">
        <v>1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73">
        <f>D76</f>
        <v>-805</v>
      </c>
      <c r="L93" s="38"/>
      <c r="M93" s="38"/>
      <c r="N93" s="6"/>
    </row>
    <row r="94" spans="1:19" x14ac:dyDescent="0.25">
      <c r="B94" s="14">
        <v>3</v>
      </c>
      <c r="C94" s="19">
        <v>0</v>
      </c>
      <c r="D94" s="58">
        <v>0</v>
      </c>
      <c r="E94" s="58">
        <v>1</v>
      </c>
      <c r="F94" s="58">
        <v>1</v>
      </c>
      <c r="G94" s="58">
        <v>1</v>
      </c>
      <c r="H94" s="58">
        <v>0</v>
      </c>
      <c r="I94" s="58">
        <v>1</v>
      </c>
      <c r="J94" s="58">
        <v>0</v>
      </c>
      <c r="K94" s="73">
        <f>D77</f>
        <v>1588.4</v>
      </c>
      <c r="L94" s="71"/>
      <c r="M94" s="71"/>
      <c r="N94" s="6"/>
    </row>
    <row r="95" spans="1:19" ht="15.75" thickBot="1" x14ac:dyDescent="0.3">
      <c r="B95" s="14">
        <v>4</v>
      </c>
      <c r="C95" s="20">
        <v>0</v>
      </c>
      <c r="D95" s="21">
        <v>0</v>
      </c>
      <c r="E95" s="21">
        <v>1</v>
      </c>
      <c r="F95" s="21">
        <v>1</v>
      </c>
      <c r="G95" s="21">
        <v>0</v>
      </c>
      <c r="H95" s="21">
        <v>1</v>
      </c>
      <c r="I95" s="21">
        <v>0</v>
      </c>
      <c r="J95" s="21">
        <v>1</v>
      </c>
      <c r="K95" s="75">
        <f>D78</f>
        <v>216.6</v>
      </c>
      <c r="L95" s="57"/>
      <c r="M95" s="57"/>
      <c r="N95" s="6"/>
    </row>
    <row r="96" spans="1:19" x14ac:dyDescent="0.25">
      <c r="B96" s="76"/>
      <c r="C96" s="57"/>
      <c r="D96" s="57"/>
      <c r="E96" s="57"/>
      <c r="F96" s="57"/>
      <c r="G96" s="57"/>
      <c r="H96" s="57"/>
      <c r="I96" s="57"/>
      <c r="J96" s="57"/>
      <c r="K96" s="38"/>
      <c r="L96" s="57"/>
      <c r="M96" s="57"/>
      <c r="N96" s="6"/>
    </row>
    <row r="97" spans="1:8" ht="15.75" x14ac:dyDescent="0.25">
      <c r="A97" s="8" t="s">
        <v>28</v>
      </c>
    </row>
    <row r="98" spans="1:8" ht="15.75" x14ac:dyDescent="0.25">
      <c r="A98" s="204" t="s">
        <v>29</v>
      </c>
      <c r="B98" s="204"/>
      <c r="C98" s="204"/>
      <c r="D98" s="204"/>
      <c r="E98" s="204"/>
      <c r="F98" s="204"/>
      <c r="G98" s="204"/>
      <c r="H98" s="204"/>
    </row>
    <row r="100" spans="1:8" x14ac:dyDescent="0.25">
      <c r="B100" s="22" t="s">
        <v>30</v>
      </c>
      <c r="C100" s="23">
        <f>COUNTIF(C92:K95,"=1")+1</f>
        <v>11</v>
      </c>
      <c r="E100" s="205" t="s">
        <v>62</v>
      </c>
      <c r="F100" s="205"/>
      <c r="G100" s="205"/>
    </row>
    <row r="102" spans="1:8" ht="15.75" x14ac:dyDescent="0.25">
      <c r="A102" s="195" t="s">
        <v>31</v>
      </c>
      <c r="B102" s="195"/>
      <c r="C102" s="195"/>
      <c r="D102" s="195"/>
    </row>
    <row r="104" spans="1:8" x14ac:dyDescent="0.25">
      <c r="B104" s="24"/>
      <c r="C104" s="200" t="s">
        <v>24</v>
      </c>
      <c r="D104" s="200"/>
      <c r="E104" s="200"/>
      <c r="F104" s="56"/>
      <c r="G104" s="56"/>
    </row>
    <row r="105" spans="1:8" ht="15.75" thickBot="1" x14ac:dyDescent="0.3">
      <c r="B105" s="25" t="s">
        <v>27</v>
      </c>
      <c r="C105" s="25">
        <v>1</v>
      </c>
      <c r="D105" s="25">
        <v>2</v>
      </c>
      <c r="E105" s="25">
        <v>3</v>
      </c>
      <c r="F105" s="62"/>
      <c r="G105" s="62"/>
      <c r="H105" s="29"/>
    </row>
    <row r="106" spans="1:8" x14ac:dyDescent="0.25">
      <c r="B106" s="25">
        <v>1</v>
      </c>
      <c r="C106" s="26">
        <f t="array" ref="C106:E109">MMULT(C92:K95,TRANSPOSE(ABS(C84:K86)))</f>
        <v>-999</v>
      </c>
      <c r="D106" s="27">
        <v>0</v>
      </c>
      <c r="E106" s="63">
        <v>0</v>
      </c>
      <c r="F106" s="57"/>
      <c r="G106" s="57"/>
      <c r="H106" s="6"/>
    </row>
    <row r="107" spans="1:8" x14ac:dyDescent="0.25">
      <c r="B107" s="25">
        <v>2</v>
      </c>
      <c r="C107" s="28">
        <v>-804</v>
      </c>
      <c r="D107" s="64">
        <v>0</v>
      </c>
      <c r="E107" s="65">
        <v>0</v>
      </c>
      <c r="F107" s="57"/>
      <c r="G107" s="57"/>
      <c r="H107" s="6"/>
    </row>
    <row r="108" spans="1:8" x14ac:dyDescent="0.25">
      <c r="B108" s="25">
        <v>3</v>
      </c>
      <c r="C108" s="28">
        <v>1589.4</v>
      </c>
      <c r="D108" s="64">
        <v>3</v>
      </c>
      <c r="E108" s="65">
        <v>2</v>
      </c>
      <c r="F108" s="57"/>
      <c r="G108" s="57"/>
      <c r="H108" s="6"/>
    </row>
    <row r="109" spans="1:8" ht="15.75" thickBot="1" x14ac:dyDescent="0.3">
      <c r="B109" s="25">
        <v>4</v>
      </c>
      <c r="C109" s="66">
        <v>218.6</v>
      </c>
      <c r="D109" s="67">
        <v>2</v>
      </c>
      <c r="E109" s="68">
        <v>2</v>
      </c>
      <c r="F109" s="57"/>
      <c r="G109" s="57"/>
      <c r="H109" s="6"/>
    </row>
    <row r="110" spans="1:8" x14ac:dyDescent="0.25">
      <c r="B110" s="62"/>
      <c r="C110" s="71"/>
      <c r="D110" s="71"/>
      <c r="E110" s="71"/>
      <c r="F110" s="57"/>
      <c r="G110" s="57"/>
      <c r="H110" s="6"/>
    </row>
    <row r="111" spans="1:8" ht="15.75" x14ac:dyDescent="0.25">
      <c r="A111" s="195" t="s">
        <v>32</v>
      </c>
      <c r="B111" s="195"/>
      <c r="C111" s="195"/>
    </row>
    <row r="113" spans="1:23" x14ac:dyDescent="0.25">
      <c r="B113" s="9" t="s">
        <v>33</v>
      </c>
      <c r="C113" s="23">
        <f>COUNTIF(C106:E109,"&lt;&gt;0")</f>
        <v>8</v>
      </c>
    </row>
    <row r="115" spans="1:23" ht="15.75" x14ac:dyDescent="0.25">
      <c r="A115" s="196" t="s">
        <v>34</v>
      </c>
      <c r="B115" s="196"/>
      <c r="C115" s="196"/>
      <c r="D115" s="196"/>
      <c r="E115" s="196"/>
    </row>
    <row r="117" spans="1:23" x14ac:dyDescent="0.25">
      <c r="B117" s="9" t="s">
        <v>35</v>
      </c>
      <c r="C117" s="23">
        <f>C100-C113</f>
        <v>3</v>
      </c>
    </row>
    <row r="118" spans="1:23" x14ac:dyDescent="0.25">
      <c r="E118" s="34"/>
      <c r="F118" s="34"/>
      <c r="I118" s="34"/>
      <c r="J118" s="34"/>
      <c r="K118" s="34"/>
      <c r="L118" s="34"/>
      <c r="M118" s="34"/>
      <c r="N118" s="34"/>
      <c r="O118" s="34"/>
      <c r="P118" s="34"/>
    </row>
    <row r="119" spans="1:23" ht="15.75" x14ac:dyDescent="0.25">
      <c r="A119" s="2" t="s">
        <v>37</v>
      </c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</row>
    <row r="120" spans="1:23" x14ac:dyDescent="0.25">
      <c r="E120" s="34"/>
      <c r="F120" s="34"/>
      <c r="G120" s="34"/>
      <c r="H120" s="34"/>
      <c r="I120" s="34"/>
      <c r="J120" s="35"/>
      <c r="K120" s="35"/>
      <c r="L120" s="35"/>
      <c r="M120" s="35"/>
      <c r="N120" s="35"/>
      <c r="O120" s="34"/>
      <c r="P120" s="34"/>
    </row>
    <row r="121" spans="1:23" x14ac:dyDescent="0.25">
      <c r="A121" s="30" t="s">
        <v>38</v>
      </c>
      <c r="E121" s="209" t="s">
        <v>76</v>
      </c>
      <c r="F121" s="209"/>
      <c r="G121" s="209"/>
      <c r="H121" s="34"/>
      <c r="I121" s="34"/>
      <c r="J121" s="35"/>
      <c r="K121" s="95"/>
      <c r="L121" s="95"/>
      <c r="M121" s="95"/>
      <c r="N121" s="36"/>
      <c r="O121" s="34"/>
      <c r="P121" s="34"/>
      <c r="R121" s="210" t="s">
        <v>78</v>
      </c>
      <c r="S121" s="210"/>
      <c r="T121" s="210"/>
    </row>
    <row r="122" spans="1:23" x14ac:dyDescent="0.25">
      <c r="A122" s="31" t="s">
        <v>39</v>
      </c>
      <c r="B122" s="31" t="s">
        <v>20</v>
      </c>
      <c r="C122" s="31" t="s">
        <v>40</v>
      </c>
      <c r="E122" s="31" t="s">
        <v>39</v>
      </c>
      <c r="F122" s="31" t="s">
        <v>20</v>
      </c>
      <c r="G122" s="31" t="s">
        <v>40</v>
      </c>
      <c r="H122" s="127" t="s">
        <v>88</v>
      </c>
      <c r="L122" s="57"/>
      <c r="M122" s="57"/>
      <c r="N122" s="56"/>
      <c r="O122" s="56"/>
      <c r="P122" s="145"/>
      <c r="R122" s="31" t="s">
        <v>20</v>
      </c>
      <c r="S122" s="31" t="s">
        <v>39</v>
      </c>
      <c r="T122" s="31" t="s">
        <v>45</v>
      </c>
    </row>
    <row r="123" spans="1:23" x14ac:dyDescent="0.25">
      <c r="A123" s="32">
        <v>1</v>
      </c>
      <c r="B123" s="32">
        <v>1</v>
      </c>
      <c r="C123" s="46">
        <v>1</v>
      </c>
      <c r="E123" s="33">
        <v>6</v>
      </c>
      <c r="F123" s="33">
        <v>4</v>
      </c>
      <c r="G123" s="79">
        <f>(180.5/216.6)</f>
        <v>0.83333333333333337</v>
      </c>
      <c r="H123" s="127" t="s">
        <v>89</v>
      </c>
      <c r="I123" s="37"/>
      <c r="L123" s="146"/>
      <c r="M123" s="147"/>
      <c r="N123" s="208"/>
      <c r="O123" s="208"/>
      <c r="P123" s="208"/>
      <c r="R123" s="33">
        <v>3</v>
      </c>
      <c r="S123" s="32">
        <v>7</v>
      </c>
      <c r="T123" s="128">
        <f>11.8/1180</f>
        <v>0.01</v>
      </c>
      <c r="U123" s="99">
        <f>0.01*1588.4</f>
        <v>15.884000000000002</v>
      </c>
      <c r="V123" t="s">
        <v>77</v>
      </c>
      <c r="W123" t="s">
        <v>94</v>
      </c>
    </row>
    <row r="124" spans="1:23" x14ac:dyDescent="0.25">
      <c r="A124" s="57"/>
      <c r="B124" s="57"/>
      <c r="C124" s="97">
        <f>G67</f>
        <v>0.27777777777777779</v>
      </c>
      <c r="E124" s="33">
        <v>8</v>
      </c>
      <c r="F124" s="33">
        <v>4</v>
      </c>
      <c r="G124" s="79">
        <f>(36.1/218.6)</f>
        <v>0.16514181152790486</v>
      </c>
      <c r="H124" t="s">
        <v>147</v>
      </c>
      <c r="I124" s="37"/>
      <c r="L124" s="57"/>
      <c r="M124" s="148"/>
      <c r="N124" s="208"/>
      <c r="O124" s="208"/>
      <c r="P124" s="208"/>
      <c r="R124" s="33">
        <v>3</v>
      </c>
      <c r="S124" s="33">
        <v>5</v>
      </c>
      <c r="T124" s="128">
        <f>1168.2/1180</f>
        <v>0.99</v>
      </c>
      <c r="U124" s="99">
        <f>1588.4-U123</f>
        <v>1572.5160000000001</v>
      </c>
      <c r="V124" t="s">
        <v>77</v>
      </c>
    </row>
    <row r="125" spans="1:23" x14ac:dyDescent="0.25">
      <c r="C125" s="37" t="s">
        <v>17</v>
      </c>
      <c r="E125" s="34"/>
      <c r="F125" s="34"/>
      <c r="G125" s="34"/>
      <c r="H125" s="34" t="s">
        <v>90</v>
      </c>
      <c r="I125" s="34"/>
      <c r="J125" s="34"/>
      <c r="K125" s="91"/>
      <c r="N125" s="34"/>
      <c r="O125" s="34"/>
      <c r="P125" s="34"/>
    </row>
    <row r="126" spans="1:23" x14ac:dyDescent="0.25"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</row>
    <row r="127" spans="1:23" ht="15.75" x14ac:dyDescent="0.25">
      <c r="A127" s="2" t="s">
        <v>41</v>
      </c>
      <c r="E127" s="34"/>
      <c r="F127" s="34"/>
      <c r="G127" s="34" t="s">
        <v>74</v>
      </c>
      <c r="I127" s="37" t="s">
        <v>73</v>
      </c>
      <c r="J127" s="34"/>
      <c r="K127" s="34"/>
      <c r="L127" s="34"/>
      <c r="M127" s="34"/>
      <c r="N127" s="34"/>
      <c r="O127" s="34"/>
      <c r="P127" s="34"/>
    </row>
    <row r="129" spans="1:25" ht="30.75" thickBot="1" x14ac:dyDescent="0.3">
      <c r="B129" s="39" t="s">
        <v>24</v>
      </c>
      <c r="C129" s="31" t="s">
        <v>27</v>
      </c>
    </row>
    <row r="130" spans="1:25" x14ac:dyDescent="0.25">
      <c r="A130" s="40" t="s">
        <v>25</v>
      </c>
      <c r="B130" s="12"/>
      <c r="C130" s="12"/>
      <c r="D130" s="41">
        <v>1</v>
      </c>
      <c r="E130" s="42">
        <v>2</v>
      </c>
      <c r="F130" s="42">
        <v>3</v>
      </c>
      <c r="G130" s="42">
        <v>3</v>
      </c>
      <c r="H130" s="42">
        <v>4</v>
      </c>
      <c r="I130" s="42">
        <v>4</v>
      </c>
      <c r="J130" s="42">
        <v>5</v>
      </c>
      <c r="K130" s="42">
        <v>6</v>
      </c>
      <c r="L130" s="42">
        <v>7</v>
      </c>
      <c r="M130" s="81">
        <v>8</v>
      </c>
      <c r="N130" s="84" t="s">
        <v>63</v>
      </c>
      <c r="O130" s="76"/>
      <c r="P130" s="76"/>
      <c r="Q130" s="76"/>
      <c r="R130" s="76"/>
      <c r="T130" s="57"/>
      <c r="U130" s="57"/>
      <c r="V130" s="57"/>
      <c r="W130" s="6"/>
      <c r="X130" s="43"/>
      <c r="Y130" s="43"/>
    </row>
    <row r="131" spans="1:25" x14ac:dyDescent="0.25">
      <c r="A131" s="40" t="s">
        <v>27</v>
      </c>
      <c r="B131" s="12"/>
      <c r="C131" s="12"/>
      <c r="D131" s="42">
        <v>1</v>
      </c>
      <c r="E131" s="42">
        <v>2</v>
      </c>
      <c r="F131" s="42">
        <v>3</v>
      </c>
      <c r="G131" s="42">
        <v>4</v>
      </c>
      <c r="H131" s="42">
        <v>3</v>
      </c>
      <c r="I131" s="42">
        <v>4</v>
      </c>
      <c r="J131" s="42">
        <v>3</v>
      </c>
      <c r="K131" s="42">
        <v>4</v>
      </c>
      <c r="L131" s="42">
        <v>3</v>
      </c>
      <c r="M131" s="81">
        <v>4</v>
      </c>
      <c r="N131" s="85">
        <v>1</v>
      </c>
      <c r="O131" s="76"/>
      <c r="P131" s="76"/>
      <c r="Q131" s="76"/>
      <c r="R131" s="76"/>
      <c r="T131" s="76"/>
      <c r="U131" s="76"/>
      <c r="V131" s="76"/>
      <c r="W131" s="43"/>
      <c r="X131" s="43"/>
      <c r="Y131" s="43"/>
    </row>
    <row r="132" spans="1:25" x14ac:dyDescent="0.25">
      <c r="A132" s="40" t="s">
        <v>42</v>
      </c>
      <c r="B132" s="12"/>
      <c r="C132" s="12"/>
      <c r="D132" s="44" t="str">
        <f>_xlfn.CONCAT($G$62,D130,";",D131)</f>
        <v>m1;1</v>
      </c>
      <c r="E132" s="44" t="str">
        <f t="shared" ref="E132:M132" si="0">_xlfn.CONCAT($G$62,E130,";",E131)</f>
        <v>m2;2</v>
      </c>
      <c r="F132" s="44" t="str">
        <f t="shared" si="0"/>
        <v>m3;3</v>
      </c>
      <c r="G132" s="44" t="str">
        <f t="shared" si="0"/>
        <v>m3;4</v>
      </c>
      <c r="H132" s="44" t="str">
        <f t="shared" si="0"/>
        <v>m4;3</v>
      </c>
      <c r="I132" s="44" t="str">
        <f t="shared" si="0"/>
        <v>m4;4</v>
      </c>
      <c r="J132" s="44" t="str">
        <f t="shared" si="0"/>
        <v>m5;3</v>
      </c>
      <c r="K132" s="44" t="str">
        <f t="shared" si="0"/>
        <v>m6;4</v>
      </c>
      <c r="L132" s="44" t="str">
        <f t="shared" si="0"/>
        <v>m7;3</v>
      </c>
      <c r="M132" s="82" t="str">
        <f t="shared" si="0"/>
        <v>m8;4</v>
      </c>
      <c r="N132" s="86" t="str">
        <f>_xlfn.CONCAT($G$62,N130,";",N131)</f>
        <v>mr;1</v>
      </c>
      <c r="O132" s="77"/>
      <c r="P132" s="45" t="s">
        <v>43</v>
      </c>
      <c r="Q132" s="77"/>
      <c r="R132" s="77"/>
      <c r="V132" s="77"/>
      <c r="W132" s="48"/>
    </row>
    <row r="133" spans="1:25" x14ac:dyDescent="0.25">
      <c r="B133" s="50">
        <v>1</v>
      </c>
      <c r="C133" s="50">
        <v>1</v>
      </c>
      <c r="D133" s="80">
        <v>1</v>
      </c>
      <c r="E133" s="80">
        <v>0</v>
      </c>
      <c r="F133" s="80">
        <v>0</v>
      </c>
      <c r="G133" s="80">
        <v>0</v>
      </c>
      <c r="H133" s="80">
        <v>0</v>
      </c>
      <c r="I133" s="80">
        <v>0</v>
      </c>
      <c r="J133" s="80">
        <v>0</v>
      </c>
      <c r="K133" s="80">
        <v>0</v>
      </c>
      <c r="L133" s="80">
        <v>0</v>
      </c>
      <c r="M133" s="83">
        <v>0</v>
      </c>
      <c r="N133" s="87">
        <f>D75</f>
        <v>-1000</v>
      </c>
      <c r="O133" s="78"/>
      <c r="P133" s="80">
        <v>0</v>
      </c>
      <c r="Q133" s="78"/>
      <c r="R133" s="78"/>
      <c r="V133" s="78"/>
      <c r="W133" s="49"/>
    </row>
    <row r="134" spans="1:25" x14ac:dyDescent="0.25">
      <c r="B134" s="50">
        <v>1</v>
      </c>
      <c r="C134" s="50">
        <v>2</v>
      </c>
      <c r="D134" s="80">
        <v>0</v>
      </c>
      <c r="E134" s="80">
        <v>1</v>
      </c>
      <c r="F134" s="80">
        <v>0</v>
      </c>
      <c r="G134" s="80">
        <v>0</v>
      </c>
      <c r="H134" s="80">
        <v>0</v>
      </c>
      <c r="I134" s="80">
        <v>0</v>
      </c>
      <c r="J134" s="80">
        <v>0</v>
      </c>
      <c r="K134" s="80">
        <v>0</v>
      </c>
      <c r="L134" s="80">
        <v>0</v>
      </c>
      <c r="M134" s="83">
        <v>0</v>
      </c>
      <c r="N134" s="87">
        <f>D76</f>
        <v>-805</v>
      </c>
      <c r="O134" s="78"/>
      <c r="P134" s="80">
        <v>0</v>
      </c>
      <c r="Q134" s="78"/>
      <c r="R134" s="78"/>
      <c r="V134" s="78"/>
      <c r="W134" s="49"/>
    </row>
    <row r="135" spans="1:25" x14ac:dyDescent="0.25">
      <c r="B135" s="50">
        <v>1</v>
      </c>
      <c r="C135" s="50">
        <v>3</v>
      </c>
      <c r="D135" s="80">
        <v>0</v>
      </c>
      <c r="E135" s="80">
        <v>0</v>
      </c>
      <c r="F135" s="80">
        <v>-1</v>
      </c>
      <c r="G135" s="80">
        <v>0</v>
      </c>
      <c r="H135" s="80">
        <v>0</v>
      </c>
      <c r="I135" s="80">
        <v>0</v>
      </c>
      <c r="J135" s="80">
        <v>0</v>
      </c>
      <c r="K135" s="80">
        <v>0</v>
      </c>
      <c r="L135" s="80">
        <v>0</v>
      </c>
      <c r="M135" s="83">
        <v>0</v>
      </c>
      <c r="N135" s="87">
        <f>D77</f>
        <v>1588.4</v>
      </c>
      <c r="O135" s="78"/>
      <c r="P135" s="80">
        <v>0</v>
      </c>
      <c r="Q135" s="78"/>
      <c r="R135" s="78"/>
      <c r="V135" s="78"/>
      <c r="W135" s="49"/>
    </row>
    <row r="136" spans="1:25" x14ac:dyDescent="0.25">
      <c r="B136" s="50">
        <v>1</v>
      </c>
      <c r="C136" s="50">
        <v>4</v>
      </c>
      <c r="D136" s="80">
        <v>0</v>
      </c>
      <c r="E136" s="80">
        <v>0</v>
      </c>
      <c r="F136" s="80">
        <v>0</v>
      </c>
      <c r="G136" s="80">
        <v>-1</v>
      </c>
      <c r="H136" s="80">
        <v>0</v>
      </c>
      <c r="I136" s="80">
        <v>0</v>
      </c>
      <c r="J136" s="80">
        <v>0</v>
      </c>
      <c r="K136" s="80">
        <v>-1</v>
      </c>
      <c r="L136" s="80">
        <v>0</v>
      </c>
      <c r="M136" s="83">
        <v>0</v>
      </c>
      <c r="N136" s="87">
        <f>D78</f>
        <v>216.6</v>
      </c>
      <c r="O136" s="78"/>
      <c r="P136" s="80">
        <v>0</v>
      </c>
      <c r="Q136" s="78"/>
      <c r="R136" s="78"/>
      <c r="V136" s="78"/>
      <c r="W136" s="49"/>
    </row>
    <row r="137" spans="1:25" x14ac:dyDescent="0.25">
      <c r="B137" s="47">
        <v>2</v>
      </c>
      <c r="C137" s="47">
        <v>3</v>
      </c>
      <c r="D137" s="80">
        <v>0</v>
      </c>
      <c r="E137" s="80">
        <v>0</v>
      </c>
      <c r="F137" s="80">
        <v>1</v>
      </c>
      <c r="G137" s="80">
        <v>0</v>
      </c>
      <c r="H137" s="80">
        <v>-1</v>
      </c>
      <c r="I137" s="80">
        <v>0</v>
      </c>
      <c r="J137" s="80">
        <v>0</v>
      </c>
      <c r="K137" s="80">
        <v>0</v>
      </c>
      <c r="L137" s="80">
        <v>-1</v>
      </c>
      <c r="M137" s="83">
        <v>0</v>
      </c>
      <c r="N137" s="87">
        <v>0</v>
      </c>
      <c r="O137" s="71"/>
      <c r="P137" s="80">
        <v>0</v>
      </c>
      <c r="Q137" s="71"/>
      <c r="R137" s="71"/>
      <c r="V137" s="78"/>
      <c r="W137" s="49"/>
    </row>
    <row r="138" spans="1:25" x14ac:dyDescent="0.25">
      <c r="B138" s="47">
        <v>2</v>
      </c>
      <c r="C138" s="47">
        <v>4</v>
      </c>
      <c r="D138" s="80">
        <v>0</v>
      </c>
      <c r="E138" s="80">
        <v>0</v>
      </c>
      <c r="F138" s="80">
        <v>0</v>
      </c>
      <c r="G138" s="80">
        <v>1</v>
      </c>
      <c r="H138" s="80">
        <v>0</v>
      </c>
      <c r="I138" s="80">
        <v>-1</v>
      </c>
      <c r="J138" s="80">
        <v>0</v>
      </c>
      <c r="K138" s="80">
        <v>0</v>
      </c>
      <c r="L138" s="80">
        <v>0</v>
      </c>
      <c r="M138" s="83">
        <v>0</v>
      </c>
      <c r="N138" s="87">
        <v>0</v>
      </c>
      <c r="O138" s="71"/>
      <c r="P138" s="80">
        <v>0</v>
      </c>
      <c r="Q138" s="71"/>
      <c r="R138" s="71"/>
      <c r="V138" s="78"/>
      <c r="W138" s="49"/>
    </row>
    <row r="139" spans="1:25" x14ac:dyDescent="0.25">
      <c r="B139" s="51">
        <v>3</v>
      </c>
      <c r="C139" s="51">
        <v>3</v>
      </c>
      <c r="D139" s="80">
        <v>0</v>
      </c>
      <c r="E139" s="80">
        <v>0</v>
      </c>
      <c r="F139" s="80">
        <v>0</v>
      </c>
      <c r="G139" s="80">
        <v>0</v>
      </c>
      <c r="H139" s="80">
        <v>1</v>
      </c>
      <c r="I139" s="80">
        <v>0</v>
      </c>
      <c r="J139" s="80">
        <v>-1</v>
      </c>
      <c r="K139" s="80">
        <v>0</v>
      </c>
      <c r="L139" s="80">
        <v>0</v>
      </c>
      <c r="M139" s="83">
        <v>0</v>
      </c>
      <c r="N139" s="87">
        <v>0</v>
      </c>
      <c r="O139" s="71"/>
      <c r="P139" s="80">
        <v>0</v>
      </c>
      <c r="Q139" s="71"/>
      <c r="R139" s="71"/>
      <c r="V139" s="78"/>
      <c r="W139" s="49"/>
    </row>
    <row r="140" spans="1:25" x14ac:dyDescent="0.25">
      <c r="B140" s="51">
        <v>3</v>
      </c>
      <c r="C140" s="51">
        <v>4</v>
      </c>
      <c r="D140" s="80">
        <v>0</v>
      </c>
      <c r="E140" s="80">
        <v>0</v>
      </c>
      <c r="F140" s="80">
        <v>0</v>
      </c>
      <c r="G140" s="80">
        <v>0</v>
      </c>
      <c r="H140" s="80">
        <v>0</v>
      </c>
      <c r="I140" s="80">
        <v>1</v>
      </c>
      <c r="J140" s="80">
        <v>0</v>
      </c>
      <c r="K140" s="80">
        <v>0</v>
      </c>
      <c r="L140" s="80">
        <v>0</v>
      </c>
      <c r="M140" s="83">
        <v>-1</v>
      </c>
      <c r="N140" s="87">
        <v>0</v>
      </c>
      <c r="O140" s="71"/>
      <c r="P140" s="80">
        <v>0</v>
      </c>
      <c r="Q140" s="71"/>
      <c r="R140" s="71"/>
      <c r="V140" s="78"/>
      <c r="W140" s="49"/>
    </row>
    <row r="141" spans="1:25" x14ac:dyDescent="0.25">
      <c r="B141" s="207" t="s">
        <v>38</v>
      </c>
      <c r="C141" s="207"/>
      <c r="D141" s="80">
        <v>1</v>
      </c>
      <c r="E141" s="80">
        <v>0</v>
      </c>
      <c r="F141" s="80">
        <v>0</v>
      </c>
      <c r="G141" s="80">
        <v>0</v>
      </c>
      <c r="H141" s="80">
        <v>0</v>
      </c>
      <c r="I141" s="80">
        <v>0</v>
      </c>
      <c r="J141" s="80">
        <v>0</v>
      </c>
      <c r="K141" s="80">
        <v>0</v>
      </c>
      <c r="L141" s="80">
        <v>0</v>
      </c>
      <c r="M141" s="83">
        <v>0</v>
      </c>
      <c r="N141" s="87">
        <v>0</v>
      </c>
      <c r="O141" s="71"/>
      <c r="P141" s="80">
        <f>G67</f>
        <v>0.27777777777777779</v>
      </c>
      <c r="Q141" s="71"/>
      <c r="R141" s="71"/>
      <c r="V141" s="78"/>
      <c r="W141" s="49"/>
    </row>
    <row r="142" spans="1:25" x14ac:dyDescent="0.25">
      <c r="B142" s="202" t="s">
        <v>64</v>
      </c>
      <c r="C142" s="203"/>
      <c r="D142" s="80">
        <v>0</v>
      </c>
      <c r="E142" s="80">
        <v>0</v>
      </c>
      <c r="F142" s="80">
        <v>0</v>
      </c>
      <c r="G142" s="80">
        <v>0</v>
      </c>
      <c r="H142" s="80">
        <v>0</v>
      </c>
      <c r="I142" s="80">
        <v>0</v>
      </c>
      <c r="J142" s="80">
        <v>0</v>
      </c>
      <c r="K142" s="100">
        <f>-G124</f>
        <v>-0.16514181152790486</v>
      </c>
      <c r="L142" s="80">
        <v>0</v>
      </c>
      <c r="M142" s="102">
        <f>K142+1</f>
        <v>0.83485818847209514</v>
      </c>
      <c r="N142" s="87">
        <v>0</v>
      </c>
      <c r="O142" s="89"/>
      <c r="P142" s="98">
        <v>0</v>
      </c>
      <c r="Q142" s="71"/>
      <c r="R142" s="96"/>
      <c r="V142" s="78"/>
      <c r="W142" s="49"/>
    </row>
    <row r="143" spans="1:25" ht="15.75" thickBot="1" x14ac:dyDescent="0.3">
      <c r="B143" s="202" t="s">
        <v>75</v>
      </c>
      <c r="C143" s="203"/>
      <c r="D143" s="80">
        <v>0</v>
      </c>
      <c r="E143" s="80">
        <v>0</v>
      </c>
      <c r="F143" s="80">
        <v>0</v>
      </c>
      <c r="G143" s="80">
        <v>0</v>
      </c>
      <c r="H143" s="80">
        <v>0</v>
      </c>
      <c r="I143" s="80">
        <v>0</v>
      </c>
      <c r="J143" s="100">
        <f>-T123</f>
        <v>-0.01</v>
      </c>
      <c r="K143" s="98">
        <v>0</v>
      </c>
      <c r="L143" s="100">
        <f>J143+1</f>
        <v>0.99</v>
      </c>
      <c r="M143" s="101">
        <v>0</v>
      </c>
      <c r="N143" s="88">
        <v>0</v>
      </c>
      <c r="O143" s="89"/>
      <c r="P143" s="80">
        <v>0</v>
      </c>
      <c r="Q143" s="71"/>
      <c r="R143" s="71"/>
      <c r="V143" s="78"/>
      <c r="W143" s="49"/>
    </row>
    <row r="144" spans="1:25" x14ac:dyDescent="0.25">
      <c r="B144" s="57"/>
      <c r="C144" s="57"/>
      <c r="D144" s="89"/>
      <c r="E144" s="89"/>
      <c r="F144" s="89"/>
      <c r="G144" s="89"/>
      <c r="H144" s="89"/>
      <c r="I144" s="89"/>
      <c r="J144" s="89"/>
      <c r="K144" s="90"/>
      <c r="L144" s="90"/>
      <c r="M144" s="90"/>
      <c r="N144" s="90"/>
      <c r="O144" s="89"/>
      <c r="P144" s="89"/>
      <c r="Q144" s="71"/>
      <c r="R144" s="71"/>
      <c r="S144" s="71"/>
      <c r="T144" s="56"/>
      <c r="U144" s="78"/>
      <c r="V144" s="78"/>
      <c r="W144" s="49"/>
    </row>
    <row r="145" spans="1:30" ht="15.75" x14ac:dyDescent="0.25">
      <c r="A145" s="3" t="s">
        <v>46</v>
      </c>
    </row>
    <row r="147" spans="1:30" x14ac:dyDescent="0.25">
      <c r="B147" s="6" t="s">
        <v>47</v>
      </c>
      <c r="C147" s="23">
        <f>MDETERM(D133:N143)</f>
        <v>-1000</v>
      </c>
      <c r="E147" t="s">
        <v>48</v>
      </c>
      <c r="G147" s="110" t="s">
        <v>80</v>
      </c>
    </row>
    <row r="148" spans="1:30" x14ac:dyDescent="0.25">
      <c r="AA148" s="144"/>
      <c r="AB148" s="144"/>
      <c r="AC148" s="144"/>
      <c r="AD148" s="144"/>
    </row>
    <row r="149" spans="1:30" ht="15.75" x14ac:dyDescent="0.25">
      <c r="A149" s="2" t="s">
        <v>49</v>
      </c>
      <c r="AA149" s="144"/>
      <c r="AB149" s="144"/>
      <c r="AC149" s="144"/>
      <c r="AD149" s="144"/>
    </row>
    <row r="150" spans="1:30" x14ac:dyDescent="0.25">
      <c r="E150" s="6"/>
      <c r="Q150" s="109"/>
      <c r="R150" s="109"/>
      <c r="S150" s="109"/>
      <c r="T150" s="109"/>
      <c r="AA150" s="144"/>
      <c r="AB150" s="56"/>
      <c r="AC150" s="154"/>
      <c r="AD150" s="144"/>
    </row>
    <row r="151" spans="1:30" x14ac:dyDescent="0.25">
      <c r="C151" s="45" t="str">
        <f t="array" ref="C151:C161">TRANSPOSE(D132:R132)</f>
        <v>m1;1</v>
      </c>
      <c r="D151" s="33">
        <f t="array" ref="D151:D161">MMULT(MINVERSE(D133:N143),P133:P143)</f>
        <v>0.27777777777777779</v>
      </c>
      <c r="E151" s="31" t="s">
        <v>17</v>
      </c>
      <c r="F151" s="111">
        <f t="shared" ref="F151:F161" si="1">D151*3600</f>
        <v>1000</v>
      </c>
      <c r="G151" s="111" t="s">
        <v>19</v>
      </c>
      <c r="H151" s="57"/>
      <c r="I151" s="104"/>
      <c r="Q151" s="109"/>
      <c r="R151" s="109"/>
      <c r="S151" s="109"/>
      <c r="T151" s="109"/>
      <c r="AA151" s="144"/>
      <c r="AB151" s="56"/>
      <c r="AC151" s="154"/>
      <c r="AD151" s="144"/>
    </row>
    <row r="152" spans="1:30" x14ac:dyDescent="0.25">
      <c r="C152" s="45" t="str">
        <v>m2;2</v>
      </c>
      <c r="D152" s="33">
        <v>0.22361111111111112</v>
      </c>
      <c r="E152" s="31" t="s">
        <v>17</v>
      </c>
      <c r="F152" s="111">
        <f t="shared" si="1"/>
        <v>805</v>
      </c>
      <c r="G152" s="111" t="s">
        <v>19</v>
      </c>
      <c r="H152" s="104"/>
      <c r="I152" s="104"/>
      <c r="Q152" s="94"/>
      <c r="AA152" s="144"/>
      <c r="AB152" s="144"/>
      <c r="AC152" s="154"/>
      <c r="AD152" s="144"/>
    </row>
    <row r="153" spans="1:30" x14ac:dyDescent="0.25">
      <c r="C153" s="45" t="str">
        <v>m3;3</v>
      </c>
      <c r="D153" s="33">
        <v>0.44122222222222224</v>
      </c>
      <c r="E153" s="31" t="s">
        <v>17</v>
      </c>
      <c r="F153" s="111">
        <f t="shared" si="1"/>
        <v>1588.4</v>
      </c>
      <c r="G153" s="111" t="s">
        <v>19</v>
      </c>
      <c r="H153" s="104"/>
      <c r="I153" s="104"/>
      <c r="K153" s="149"/>
      <c r="Q153" s="109"/>
      <c r="AA153" s="144"/>
      <c r="AB153" s="56"/>
      <c r="AC153" s="56"/>
      <c r="AD153" s="144"/>
    </row>
    <row r="154" spans="1:30" x14ac:dyDescent="0.25">
      <c r="C154" s="45" t="str">
        <v>m3;4</v>
      </c>
      <c r="D154" s="33">
        <v>9.9360323269289379E-3</v>
      </c>
      <c r="E154" s="31" t="s">
        <v>17</v>
      </c>
      <c r="F154" s="111">
        <f t="shared" si="1"/>
        <v>35.769716376944174</v>
      </c>
      <c r="G154" s="111" t="s">
        <v>19</v>
      </c>
      <c r="H154" s="104"/>
      <c r="I154" s="104"/>
      <c r="K154" s="149"/>
      <c r="AA154" s="144"/>
      <c r="AB154" s="144"/>
      <c r="AC154" s="144"/>
      <c r="AD154" s="144"/>
    </row>
    <row r="155" spans="1:30" ht="15.75" x14ac:dyDescent="0.25">
      <c r="C155" s="45" t="str">
        <v>m4;3</v>
      </c>
      <c r="D155" s="33">
        <v>0.43681000000000003</v>
      </c>
      <c r="E155" s="31" t="s">
        <v>17</v>
      </c>
      <c r="F155" s="111">
        <f t="shared" si="1"/>
        <v>1572.5160000000001</v>
      </c>
      <c r="G155" s="111" t="s">
        <v>19</v>
      </c>
      <c r="H155" s="104"/>
      <c r="I155" s="104"/>
      <c r="K155" s="149"/>
      <c r="P155" s="195"/>
      <c r="Q155" s="195"/>
      <c r="R155" s="195"/>
      <c r="S155" s="195"/>
      <c r="T155" s="195"/>
      <c r="U155" s="195"/>
    </row>
    <row r="156" spans="1:30" ht="15.75" thickBot="1" x14ac:dyDescent="0.3">
      <c r="C156" s="112" t="str">
        <v>m4;4</v>
      </c>
      <c r="D156" s="113">
        <v>9.9360323269289379E-3</v>
      </c>
      <c r="E156" s="114" t="s">
        <v>17</v>
      </c>
      <c r="F156" s="115">
        <f t="shared" si="1"/>
        <v>35.769716376944174</v>
      </c>
      <c r="G156" s="115" t="s">
        <v>19</v>
      </c>
      <c r="H156" s="104"/>
      <c r="I156" s="104"/>
      <c r="K156" s="149"/>
    </row>
    <row r="157" spans="1:30" ht="15.75" thickBot="1" x14ac:dyDescent="0.3">
      <c r="C157" s="120" t="str">
        <v>m5;3</v>
      </c>
      <c r="D157" s="121">
        <v>0.43681000000000003</v>
      </c>
      <c r="E157" s="122" t="s">
        <v>17</v>
      </c>
      <c r="F157" s="121">
        <f>D157*3600</f>
        <v>1572.5160000000001</v>
      </c>
      <c r="G157" s="123" t="s">
        <v>19</v>
      </c>
      <c r="H157" s="124">
        <f>D157/(P141+D152)*100</f>
        <v>87.12</v>
      </c>
      <c r="I157" s="137" t="s">
        <v>81</v>
      </c>
      <c r="J157" s="136" t="s">
        <v>118</v>
      </c>
      <c r="K157" s="136">
        <f>F157/1.15</f>
        <v>1367.4052173913046</v>
      </c>
      <c r="L157" s="150" t="s">
        <v>119</v>
      </c>
      <c r="Q157" s="7"/>
      <c r="V157" s="7"/>
      <c r="AA157" s="7"/>
    </row>
    <row r="158" spans="1:30" x14ac:dyDescent="0.25">
      <c r="C158" s="116" t="str">
        <v>m6;4</v>
      </c>
      <c r="D158" s="117">
        <v>5.0230634339737727E-2</v>
      </c>
      <c r="E158" s="118" t="s">
        <v>17</v>
      </c>
      <c r="F158" s="119">
        <f t="shared" si="1"/>
        <v>180.83028362305581</v>
      </c>
      <c r="G158" s="119" t="s">
        <v>19</v>
      </c>
      <c r="H158" s="104"/>
      <c r="I158" s="104"/>
      <c r="K158" s="149"/>
      <c r="Q158" s="194"/>
      <c r="R158" s="194"/>
      <c r="S158" s="194"/>
      <c r="W158" s="152"/>
      <c r="Z158" s="9"/>
    </row>
    <row r="159" spans="1:30" x14ac:dyDescent="0.25">
      <c r="C159" s="45" t="str">
        <v>m7;3</v>
      </c>
      <c r="D159" s="33">
        <v>4.4122222222222228E-3</v>
      </c>
      <c r="E159" s="31" t="s">
        <v>17</v>
      </c>
      <c r="F159" s="111">
        <f t="shared" si="1"/>
        <v>15.884000000000002</v>
      </c>
      <c r="G159" s="111" t="s">
        <v>19</v>
      </c>
      <c r="H159" s="104"/>
      <c r="I159" s="104"/>
      <c r="K159" s="149"/>
      <c r="Q159" s="194"/>
      <c r="R159" s="194"/>
      <c r="S159" s="194"/>
      <c r="T159" s="194"/>
      <c r="W159" s="152"/>
      <c r="Z159" s="9"/>
    </row>
    <row r="160" spans="1:30" x14ac:dyDescent="0.25">
      <c r="C160" s="45" t="str">
        <v>m8;4</v>
      </c>
      <c r="D160" s="33">
        <v>9.9360323269289431E-3</v>
      </c>
      <c r="E160" s="31" t="s">
        <v>17</v>
      </c>
      <c r="F160" s="111">
        <f t="shared" si="1"/>
        <v>35.769716376944196</v>
      </c>
      <c r="G160" s="111" t="s">
        <v>19</v>
      </c>
      <c r="H160" s="104"/>
      <c r="I160" s="104"/>
      <c r="K160" s="149"/>
      <c r="Q160" s="194"/>
      <c r="R160" s="194"/>
      <c r="S160" s="194"/>
      <c r="T160" s="194"/>
      <c r="Z160" s="9"/>
    </row>
    <row r="161" spans="1:26" x14ac:dyDescent="0.25">
      <c r="C161" s="45" t="str">
        <v>mr;1</v>
      </c>
      <c r="D161" s="33">
        <v>2.7777777777777778E-4</v>
      </c>
      <c r="E161" s="31" t="s">
        <v>17</v>
      </c>
      <c r="F161" s="111">
        <f t="shared" si="1"/>
        <v>1</v>
      </c>
      <c r="G161" s="111" t="s">
        <v>19</v>
      </c>
      <c r="H161" s="104"/>
      <c r="I161" s="104"/>
      <c r="K161" s="149"/>
      <c r="Q161" s="194"/>
      <c r="R161" s="194"/>
      <c r="S161" s="194"/>
      <c r="T161" s="194"/>
      <c r="Z161" s="9"/>
    </row>
    <row r="162" spans="1:26" x14ac:dyDescent="0.25">
      <c r="C162" s="57"/>
      <c r="D162" s="57"/>
      <c r="E162" s="6"/>
      <c r="F162" s="189">
        <f>F158+F160</f>
        <v>216.6</v>
      </c>
      <c r="G162" s="190" t="s">
        <v>19</v>
      </c>
      <c r="H162" s="191" t="s">
        <v>160</v>
      </c>
      <c r="I162" s="191"/>
      <c r="J162" s="191"/>
      <c r="K162" s="191"/>
      <c r="Q162" s="194"/>
      <c r="R162" s="194"/>
      <c r="Z162" s="9"/>
    </row>
    <row r="163" spans="1:26" ht="15.75" x14ac:dyDescent="0.25">
      <c r="A163" s="2" t="s">
        <v>102</v>
      </c>
      <c r="C163" s="57"/>
      <c r="D163" s="57"/>
      <c r="E163" s="104"/>
      <c r="Q163" s="194"/>
      <c r="R163" s="194"/>
      <c r="S163" s="152"/>
      <c r="Z163" s="9"/>
    </row>
    <row r="164" spans="1:26" x14ac:dyDescent="0.25">
      <c r="C164" s="40" t="s">
        <v>96</v>
      </c>
      <c r="D164" s="129">
        <v>33</v>
      </c>
      <c r="E164" s="40" t="s">
        <v>100</v>
      </c>
      <c r="F164" s="129">
        <f>$F$157*D164/100</f>
        <v>518.93028000000004</v>
      </c>
      <c r="G164" s="40" t="s">
        <v>19</v>
      </c>
      <c r="Q164" s="194"/>
      <c r="R164" s="194"/>
    </row>
    <row r="165" spans="1:26" x14ac:dyDescent="0.25">
      <c r="C165" s="40" t="s">
        <v>97</v>
      </c>
      <c r="D165" s="129">
        <v>18.5</v>
      </c>
      <c r="E165" s="40" t="s">
        <v>100</v>
      </c>
      <c r="F165" s="129">
        <f t="shared" ref="F165:F168" si="2">$F$157*D165/100</f>
        <v>290.91546</v>
      </c>
      <c r="G165" s="40" t="s">
        <v>19</v>
      </c>
    </row>
    <row r="166" spans="1:26" x14ac:dyDescent="0.25">
      <c r="C166" s="40" t="s">
        <v>98</v>
      </c>
      <c r="D166" s="129">
        <v>13.5</v>
      </c>
      <c r="E166" s="40" t="s">
        <v>100</v>
      </c>
      <c r="F166" s="129">
        <f t="shared" si="2"/>
        <v>212.28966</v>
      </c>
      <c r="G166" s="40" t="s">
        <v>19</v>
      </c>
    </row>
    <row r="167" spans="1:26" x14ac:dyDescent="0.25">
      <c r="C167" s="40" t="s">
        <v>101</v>
      </c>
      <c r="D167" s="129">
        <v>34</v>
      </c>
      <c r="E167" s="40" t="s">
        <v>100</v>
      </c>
      <c r="F167" s="129">
        <f t="shared" si="2"/>
        <v>534.65544</v>
      </c>
      <c r="G167" s="40" t="s">
        <v>19</v>
      </c>
    </row>
    <row r="168" spans="1:26" x14ac:dyDescent="0.25">
      <c r="C168" s="40" t="s">
        <v>99</v>
      </c>
      <c r="D168" s="129">
        <v>1</v>
      </c>
      <c r="E168" s="40" t="s">
        <v>100</v>
      </c>
      <c r="F168" s="129">
        <f t="shared" si="2"/>
        <v>15.725160000000001</v>
      </c>
      <c r="G168" s="40" t="s">
        <v>19</v>
      </c>
    </row>
    <row r="169" spans="1:26" x14ac:dyDescent="0.25">
      <c r="C169" s="133" t="s">
        <v>106</v>
      </c>
      <c r="D169" s="134">
        <f>SUM(D164:D168)</f>
        <v>100</v>
      </c>
      <c r="E169" s="135" t="s">
        <v>100</v>
      </c>
      <c r="F169" s="134">
        <f>SUM(F164:F168)</f>
        <v>1572.5160000000001</v>
      </c>
      <c r="G169" s="135" t="s">
        <v>19</v>
      </c>
      <c r="H169" s="133" t="s">
        <v>107</v>
      </c>
    </row>
    <row r="170" spans="1:26" ht="15.75" x14ac:dyDescent="0.25">
      <c r="A170" s="2" t="s">
        <v>103</v>
      </c>
      <c r="C170" s="57"/>
      <c r="D170" s="57"/>
      <c r="E170" s="6"/>
    </row>
    <row r="171" spans="1:26" x14ac:dyDescent="0.25">
      <c r="C171" s="57"/>
      <c r="D171" s="57"/>
      <c r="E171" s="6"/>
    </row>
    <row r="172" spans="1:26" x14ac:dyDescent="0.25">
      <c r="B172" t="s">
        <v>85</v>
      </c>
      <c r="C172" s="57"/>
      <c r="D172" s="57"/>
      <c r="E172" s="6"/>
      <c r="K172" s="126">
        <f>F157</f>
        <v>1572.5160000000001</v>
      </c>
      <c r="L172" t="s">
        <v>19</v>
      </c>
      <c r="M172" t="s">
        <v>91</v>
      </c>
    </row>
    <row r="173" spans="1:26" x14ac:dyDescent="0.25">
      <c r="B173" t="s">
        <v>86</v>
      </c>
      <c r="C173" s="57"/>
      <c r="D173" s="57"/>
      <c r="E173" s="6"/>
      <c r="K173" s="125">
        <f>H157</f>
        <v>87.12</v>
      </c>
      <c r="L173" t="s">
        <v>81</v>
      </c>
      <c r="M173" t="s">
        <v>87</v>
      </c>
    </row>
    <row r="174" spans="1:26" x14ac:dyDescent="0.25">
      <c r="B174" t="s">
        <v>104</v>
      </c>
      <c r="C174" s="57"/>
      <c r="D174" s="57"/>
      <c r="E174" s="6"/>
    </row>
    <row r="175" spans="1:26" x14ac:dyDescent="0.25">
      <c r="C175" s="57"/>
      <c r="D175" s="57"/>
      <c r="E175" s="104"/>
    </row>
  </sheetData>
  <mergeCells count="41">
    <mergeCell ref="N123:P123"/>
    <mergeCell ref="N124:P124"/>
    <mergeCell ref="E121:G121"/>
    <mergeCell ref="R121:T121"/>
    <mergeCell ref="B142:C142"/>
    <mergeCell ref="B143:C143"/>
    <mergeCell ref="A48:F48"/>
    <mergeCell ref="B55:C55"/>
    <mergeCell ref="B53:E53"/>
    <mergeCell ref="B51:D51"/>
    <mergeCell ref="A98:H98"/>
    <mergeCell ref="A102:D102"/>
    <mergeCell ref="B57:C57"/>
    <mergeCell ref="B52:E52"/>
    <mergeCell ref="B56:C56"/>
    <mergeCell ref="B82:B83"/>
    <mergeCell ref="C82:I82"/>
    <mergeCell ref="E100:G100"/>
    <mergeCell ref="B54:E54"/>
    <mergeCell ref="B71:O71"/>
    <mergeCell ref="B141:C141"/>
    <mergeCell ref="A4:C4"/>
    <mergeCell ref="A12:C12"/>
    <mergeCell ref="A38:C38"/>
    <mergeCell ref="B31:D31"/>
    <mergeCell ref="B32:D32"/>
    <mergeCell ref="A111:C111"/>
    <mergeCell ref="A115:E115"/>
    <mergeCell ref="B90:B91"/>
    <mergeCell ref="C90:I90"/>
    <mergeCell ref="B62:D62"/>
    <mergeCell ref="B63:D63"/>
    <mergeCell ref="C104:E104"/>
    <mergeCell ref="Q162:R162"/>
    <mergeCell ref="Q163:R163"/>
    <mergeCell ref="Q164:R164"/>
    <mergeCell ref="P155:U155"/>
    <mergeCell ref="Q158:S158"/>
    <mergeCell ref="Q159:T159"/>
    <mergeCell ref="Q160:T160"/>
    <mergeCell ref="Q161:T161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FE386-5857-4D6E-B5B4-8861DE04D760}">
  <dimension ref="A1:W53"/>
  <sheetViews>
    <sheetView topLeftCell="A16" workbookViewId="0">
      <selection activeCell="L37" sqref="L37"/>
    </sheetView>
  </sheetViews>
  <sheetFormatPr defaultRowHeight="15" x14ac:dyDescent="0.25"/>
  <sheetData>
    <row r="1" spans="1:14" ht="15.75" x14ac:dyDescent="0.25">
      <c r="A1" s="195" t="s">
        <v>108</v>
      </c>
      <c r="B1" s="195"/>
      <c r="C1" s="195"/>
    </row>
    <row r="2" spans="1:14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8" spans="1:23" ht="15.75" x14ac:dyDescent="0.25">
      <c r="A18" s="195" t="s">
        <v>109</v>
      </c>
      <c r="B18" s="195"/>
      <c r="C18" s="195"/>
    </row>
    <row r="20" spans="1:23" x14ac:dyDescent="0.25">
      <c r="A20" t="s">
        <v>112</v>
      </c>
      <c r="H20" s="5">
        <v>16</v>
      </c>
      <c r="I20" t="s">
        <v>114</v>
      </c>
      <c r="J20" t="s">
        <v>113</v>
      </c>
      <c r="L20" s="5">
        <v>10</v>
      </c>
      <c r="M20" t="s">
        <v>81</v>
      </c>
    </row>
    <row r="21" spans="1:23" x14ac:dyDescent="0.25">
      <c r="A21" t="s">
        <v>128</v>
      </c>
      <c r="F21" t="s">
        <v>125</v>
      </c>
      <c r="H21" s="5">
        <v>5</v>
      </c>
      <c r="I21" t="s">
        <v>114</v>
      </c>
      <c r="J21" t="s">
        <v>123</v>
      </c>
      <c r="L21" s="5">
        <v>20</v>
      </c>
      <c r="M21" t="s">
        <v>116</v>
      </c>
      <c r="N21" t="s">
        <v>124</v>
      </c>
      <c r="O21" s="5">
        <v>850</v>
      </c>
      <c r="P21" t="s">
        <v>116</v>
      </c>
      <c r="Q21" t="s">
        <v>126</v>
      </c>
      <c r="R21" s="5">
        <v>1.7</v>
      </c>
      <c r="S21" t="s">
        <v>127</v>
      </c>
      <c r="T21" t="s">
        <v>132</v>
      </c>
      <c r="V21" s="5">
        <v>1805</v>
      </c>
      <c r="W21" t="s">
        <v>19</v>
      </c>
    </row>
    <row r="22" spans="1:23" x14ac:dyDescent="0.25">
      <c r="A22" t="s">
        <v>115</v>
      </c>
      <c r="F22" t="s">
        <v>139</v>
      </c>
      <c r="H22" s="5">
        <f>2240/1000</f>
        <v>2.2400000000000002</v>
      </c>
      <c r="I22" t="s">
        <v>114</v>
      </c>
      <c r="J22" t="s">
        <v>123</v>
      </c>
      <c r="L22" s="5">
        <v>850</v>
      </c>
      <c r="M22" t="s">
        <v>116</v>
      </c>
      <c r="N22" t="s">
        <v>124</v>
      </c>
      <c r="O22" s="5">
        <v>40</v>
      </c>
      <c r="P22" t="s">
        <v>116</v>
      </c>
      <c r="Q22" t="s">
        <v>126</v>
      </c>
      <c r="R22" s="5">
        <v>1.29</v>
      </c>
      <c r="S22" t="s">
        <v>127</v>
      </c>
      <c r="T22" t="s">
        <v>138</v>
      </c>
      <c r="V22" s="5">
        <f>'Hmot. bilance + blokové schéma'!K172</f>
        <v>1572.5160000000001</v>
      </c>
      <c r="W22" t="s">
        <v>19</v>
      </c>
    </row>
    <row r="23" spans="1:23" x14ac:dyDescent="0.25">
      <c r="A23" t="s">
        <v>117</v>
      </c>
      <c r="H23" s="5">
        <v>0</v>
      </c>
      <c r="I23" t="s">
        <v>114</v>
      </c>
    </row>
    <row r="24" spans="1:23" x14ac:dyDescent="0.25">
      <c r="A24" t="s">
        <v>136</v>
      </c>
      <c r="H24" s="5">
        <v>400</v>
      </c>
      <c r="I24" t="s">
        <v>121</v>
      </c>
    </row>
    <row r="25" spans="1:23" x14ac:dyDescent="0.25">
      <c r="A25" t="s">
        <v>137</v>
      </c>
      <c r="H25" s="5">
        <v>1500</v>
      </c>
      <c r="I25" t="s">
        <v>121</v>
      </c>
    </row>
    <row r="26" spans="1:23" ht="15.75" x14ac:dyDescent="0.25">
      <c r="A26" s="195" t="s">
        <v>110</v>
      </c>
      <c r="B26" s="195"/>
      <c r="C26" s="195"/>
      <c r="K26" s="142"/>
    </row>
    <row r="28" spans="1:23" x14ac:dyDescent="0.25">
      <c r="B28" s="54" t="s">
        <v>129</v>
      </c>
    </row>
    <row r="29" spans="1:23" x14ac:dyDescent="0.25">
      <c r="B29" t="s">
        <v>120</v>
      </c>
    </row>
    <row r="30" spans="1:23" x14ac:dyDescent="0.25">
      <c r="B30" s="105" t="s">
        <v>130</v>
      </c>
      <c r="C30" s="105" t="s">
        <v>118</v>
      </c>
      <c r="D30" s="141">
        <f>V21/3600*R21*(O21-L21)+V21/3600*H21/3600*1000</f>
        <v>708.15609567901231</v>
      </c>
      <c r="E30" t="s">
        <v>133</v>
      </c>
      <c r="F30" s="105" t="s">
        <v>118</v>
      </c>
      <c r="G30" s="140">
        <f>D30/1000</f>
        <v>0.70815609567901228</v>
      </c>
      <c r="H30" s="105" t="s">
        <v>134</v>
      </c>
    </row>
    <row r="32" spans="1:23" x14ac:dyDescent="0.25">
      <c r="B32" s="54" t="s">
        <v>163</v>
      </c>
    </row>
    <row r="34" spans="2:13" x14ac:dyDescent="0.25">
      <c r="B34" s="105" t="s">
        <v>130</v>
      </c>
      <c r="C34" s="105" t="s">
        <v>118</v>
      </c>
      <c r="D34" s="141">
        <f>V22/3600*R22*(L22-O22)+V22/3600*H22/3600*1000</f>
        <v>456.69456188888898</v>
      </c>
      <c r="E34" t="s">
        <v>133</v>
      </c>
      <c r="F34" s="105" t="s">
        <v>118</v>
      </c>
      <c r="G34" s="140">
        <f>D34/1000</f>
        <v>0.45669456188888896</v>
      </c>
      <c r="H34" s="105" t="s">
        <v>134</v>
      </c>
    </row>
    <row r="35" spans="2:13" x14ac:dyDescent="0.25">
      <c r="B35" s="105"/>
      <c r="C35" s="105"/>
      <c r="F35" s="105"/>
      <c r="G35" s="105"/>
      <c r="H35" s="105"/>
    </row>
    <row r="36" spans="2:13" x14ac:dyDescent="0.25">
      <c r="B36" s="54" t="s">
        <v>122</v>
      </c>
      <c r="C36" s="105"/>
      <c r="F36" s="105"/>
      <c r="G36" s="105"/>
      <c r="H36" s="105"/>
    </row>
    <row r="37" spans="2:13" x14ac:dyDescent="0.25">
      <c r="B37" s="105" t="s">
        <v>130</v>
      </c>
      <c r="C37" s="105" t="s">
        <v>118</v>
      </c>
      <c r="D37" s="138">
        <f>H24/1000</f>
        <v>0.4</v>
      </c>
      <c r="E37" t="s">
        <v>133</v>
      </c>
      <c r="F37" s="105" t="s">
        <v>140</v>
      </c>
      <c r="G37" s="105">
        <f>D37/1000</f>
        <v>4.0000000000000002E-4</v>
      </c>
      <c r="H37" s="139" t="s">
        <v>134</v>
      </c>
    </row>
    <row r="38" spans="2:13" x14ac:dyDescent="0.25">
      <c r="B38" s="139"/>
      <c r="C38" s="139"/>
      <c r="D38" s="139"/>
      <c r="F38" s="139"/>
      <c r="G38" s="139"/>
      <c r="H38" s="139"/>
    </row>
    <row r="39" spans="2:13" x14ac:dyDescent="0.25">
      <c r="B39" s="143" t="s">
        <v>137</v>
      </c>
      <c r="C39" s="139"/>
      <c r="D39" s="139"/>
      <c r="F39" s="139"/>
      <c r="G39" s="139"/>
      <c r="H39" s="139"/>
    </row>
    <row r="40" spans="2:13" x14ac:dyDescent="0.25">
      <c r="B40" s="139" t="s">
        <v>130</v>
      </c>
      <c r="C40" s="139" t="s">
        <v>118</v>
      </c>
      <c r="D40" s="139">
        <f>H25/1000</f>
        <v>1.5</v>
      </c>
      <c r="E40" t="s">
        <v>133</v>
      </c>
      <c r="F40" s="139" t="s">
        <v>140</v>
      </c>
      <c r="G40" s="139">
        <f>D40/1000</f>
        <v>1.5E-3</v>
      </c>
      <c r="H40" s="139" t="s">
        <v>134</v>
      </c>
    </row>
    <row r="41" spans="2:13" x14ac:dyDescent="0.25">
      <c r="C41" s="139"/>
      <c r="F41" s="139"/>
      <c r="G41" s="139"/>
      <c r="H41" s="139"/>
      <c r="M41" s="151"/>
    </row>
    <row r="42" spans="2:13" x14ac:dyDescent="0.25">
      <c r="B42" s="107" t="s">
        <v>131</v>
      </c>
      <c r="C42" s="105"/>
      <c r="F42" s="105"/>
      <c r="G42" s="105"/>
      <c r="H42" s="105"/>
    </row>
    <row r="43" spans="2:13" x14ac:dyDescent="0.25">
      <c r="B43" s="105" t="s">
        <v>130</v>
      </c>
      <c r="C43" s="105" t="s">
        <v>118</v>
      </c>
      <c r="D43" s="141">
        <f>D37+D40</f>
        <v>1.9</v>
      </c>
      <c r="E43" t="s">
        <v>133</v>
      </c>
      <c r="F43" s="105" t="s">
        <v>118</v>
      </c>
      <c r="G43" s="140">
        <f>D43/1000</f>
        <v>1.9E-3</v>
      </c>
      <c r="H43" s="105" t="s">
        <v>134</v>
      </c>
    </row>
    <row r="45" spans="2:13" x14ac:dyDescent="0.25">
      <c r="B45" s="107" t="s">
        <v>148</v>
      </c>
      <c r="C45" s="139"/>
      <c r="F45" s="139"/>
      <c r="G45" s="139"/>
      <c r="H45" s="139"/>
    </row>
    <row r="46" spans="2:13" x14ac:dyDescent="0.25">
      <c r="B46" s="139" t="s">
        <v>130</v>
      </c>
      <c r="C46" s="139" t="s">
        <v>118</v>
      </c>
      <c r="D46" s="141">
        <f>D34+D30</f>
        <v>1164.8506575679012</v>
      </c>
      <c r="E46" t="s">
        <v>133</v>
      </c>
      <c r="F46" s="139" t="s">
        <v>118</v>
      </c>
      <c r="G46" s="140">
        <f>D46/1000</f>
        <v>1.1648506575679012</v>
      </c>
      <c r="H46" s="139" t="s">
        <v>134</v>
      </c>
    </row>
    <row r="49" spans="1:17" ht="15.75" x14ac:dyDescent="0.25">
      <c r="A49" s="195" t="s">
        <v>111</v>
      </c>
      <c r="B49" s="195"/>
      <c r="C49" s="195"/>
    </row>
    <row r="51" spans="1:17" x14ac:dyDescent="0.25">
      <c r="B51" t="s">
        <v>161</v>
      </c>
      <c r="K51" s="192">
        <f>G43</f>
        <v>1.9E-3</v>
      </c>
      <c r="L51" s="54" t="s">
        <v>134</v>
      </c>
      <c r="M51" t="s">
        <v>162</v>
      </c>
      <c r="P51" s="193">
        <f>G46</f>
        <v>1.1648506575679012</v>
      </c>
      <c r="Q51" s="54" t="s">
        <v>134</v>
      </c>
    </row>
    <row r="53" spans="1:17" x14ac:dyDescent="0.25">
      <c r="B53" t="s">
        <v>135</v>
      </c>
    </row>
  </sheetData>
  <mergeCells count="4">
    <mergeCell ref="A1:C1"/>
    <mergeCell ref="A18:C18"/>
    <mergeCell ref="A26:C26"/>
    <mergeCell ref="A49:C49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D33E2-5964-465D-9583-5C285B593374}">
  <dimension ref="B1:T36"/>
  <sheetViews>
    <sheetView workbookViewId="0">
      <selection activeCell="H19" sqref="H19"/>
    </sheetView>
  </sheetViews>
  <sheetFormatPr defaultRowHeight="15" x14ac:dyDescent="0.25"/>
  <cols>
    <col min="2" max="2" width="26.85546875" bestFit="1" customWidth="1"/>
    <col min="3" max="3" width="27.85546875" bestFit="1" customWidth="1"/>
    <col min="4" max="4" width="23.140625" bestFit="1" customWidth="1"/>
  </cols>
  <sheetData>
    <row r="1" spans="2:4" ht="15.75" thickBot="1" x14ac:dyDescent="0.3"/>
    <row r="2" spans="2:4" ht="26.25" x14ac:dyDescent="0.4">
      <c r="B2" s="157" t="s">
        <v>149</v>
      </c>
      <c r="C2" s="158" t="s">
        <v>152</v>
      </c>
      <c r="D2" s="178" t="s">
        <v>154</v>
      </c>
    </row>
    <row r="3" spans="2:4" ht="18.75" x14ac:dyDescent="0.3">
      <c r="B3" s="159" t="s">
        <v>150</v>
      </c>
      <c r="C3" s="156">
        <v>1000</v>
      </c>
      <c r="D3" s="175">
        <f>C3*100/C5</f>
        <v>55.401662049861493</v>
      </c>
    </row>
    <row r="4" spans="2:4" ht="18.75" x14ac:dyDescent="0.3">
      <c r="B4" s="159" t="s">
        <v>151</v>
      </c>
      <c r="C4" s="156">
        <v>805</v>
      </c>
      <c r="D4" s="175">
        <f>C4*100/C5</f>
        <v>44.598337950138507</v>
      </c>
    </row>
    <row r="5" spans="2:4" ht="18.75" x14ac:dyDescent="0.3">
      <c r="B5" s="179" t="s">
        <v>106</v>
      </c>
      <c r="C5" s="182">
        <f>SUM(C3:C4)</f>
        <v>1805</v>
      </c>
      <c r="D5" s="183">
        <f>SUM(D3:D4)</f>
        <v>100</v>
      </c>
    </row>
    <row r="6" spans="2:4" ht="18.75" x14ac:dyDescent="0.3">
      <c r="B6" s="172"/>
      <c r="C6" s="173"/>
      <c r="D6" s="160"/>
    </row>
    <row r="7" spans="2:4" ht="26.25" x14ac:dyDescent="0.4">
      <c r="B7" s="171" t="s">
        <v>153</v>
      </c>
      <c r="C7" s="155" t="s">
        <v>152</v>
      </c>
      <c r="D7" s="161" t="s">
        <v>154</v>
      </c>
    </row>
    <row r="8" spans="2:4" ht="18.75" x14ac:dyDescent="0.3">
      <c r="B8" s="159" t="s">
        <v>156</v>
      </c>
      <c r="C8" s="174">
        <v>1572.5160000000001</v>
      </c>
      <c r="D8" s="176">
        <f>C8*100/$C$11</f>
        <v>87.12</v>
      </c>
    </row>
    <row r="9" spans="2:4" ht="18.75" x14ac:dyDescent="0.3">
      <c r="B9" s="159" t="s">
        <v>157</v>
      </c>
      <c r="C9" s="174">
        <v>216.60000000000002</v>
      </c>
      <c r="D9" s="176">
        <f t="shared" ref="D9:D10" si="0">C9*100/$C$11</f>
        <v>12.000000000000002</v>
      </c>
    </row>
    <row r="10" spans="2:4" ht="18.75" x14ac:dyDescent="0.3">
      <c r="B10" s="159" t="s">
        <v>158</v>
      </c>
      <c r="C10" s="174">
        <v>15.884000000000002</v>
      </c>
      <c r="D10" s="176">
        <f t="shared" si="0"/>
        <v>0.88000000000000023</v>
      </c>
    </row>
    <row r="11" spans="2:4" ht="18.75" x14ac:dyDescent="0.3">
      <c r="B11" s="179" t="s">
        <v>106</v>
      </c>
      <c r="C11" s="184">
        <f>SUM(C8:C10)</f>
        <v>1805</v>
      </c>
      <c r="D11" s="185">
        <f>SUM(D8:D10)</f>
        <v>100</v>
      </c>
    </row>
    <row r="12" spans="2:4" ht="18.75" x14ac:dyDescent="0.3">
      <c r="B12" s="180"/>
      <c r="C12" s="177"/>
      <c r="D12" s="181"/>
    </row>
    <row r="13" spans="2:4" ht="26.25" x14ac:dyDescent="0.4">
      <c r="B13" s="171" t="s">
        <v>155</v>
      </c>
      <c r="C13" s="155" t="s">
        <v>152</v>
      </c>
      <c r="D13" s="161" t="s">
        <v>154</v>
      </c>
    </row>
    <row r="14" spans="2:4" ht="18.75" x14ac:dyDescent="0.3">
      <c r="B14" s="162" t="s">
        <v>101</v>
      </c>
      <c r="C14" s="165">
        <v>534.65544</v>
      </c>
      <c r="D14" s="163">
        <v>34</v>
      </c>
    </row>
    <row r="15" spans="2:4" ht="18.75" x14ac:dyDescent="0.3">
      <c r="B15" s="162" t="s">
        <v>96</v>
      </c>
      <c r="C15" s="165">
        <v>518.93028000000004</v>
      </c>
      <c r="D15" s="163">
        <v>33</v>
      </c>
    </row>
    <row r="16" spans="2:4" ht="18.75" x14ac:dyDescent="0.3">
      <c r="B16" s="162" t="s">
        <v>97</v>
      </c>
      <c r="C16" s="165">
        <v>290.91546</v>
      </c>
      <c r="D16" s="163">
        <v>18.5</v>
      </c>
    </row>
    <row r="17" spans="2:20" ht="18.75" x14ac:dyDescent="0.3">
      <c r="B17" s="162" t="s">
        <v>98</v>
      </c>
      <c r="C17" s="165">
        <v>212.28966</v>
      </c>
      <c r="D17" s="163">
        <v>13.5</v>
      </c>
    </row>
    <row r="18" spans="2:20" ht="18.75" x14ac:dyDescent="0.3">
      <c r="B18" s="162" t="s">
        <v>99</v>
      </c>
      <c r="C18" s="165">
        <v>15.725160000000001</v>
      </c>
      <c r="D18" s="163">
        <v>1</v>
      </c>
    </row>
    <row r="19" spans="2:20" ht="19.5" thickBot="1" x14ac:dyDescent="0.35">
      <c r="B19" s="164" t="s">
        <v>106</v>
      </c>
      <c r="C19" s="186">
        <f>SUM(C14:C18)</f>
        <v>1572.5159999999998</v>
      </c>
      <c r="D19" s="187">
        <f>SUM(D14:D18)</f>
        <v>100</v>
      </c>
    </row>
    <row r="20" spans="2:20" ht="15.75" thickBot="1" x14ac:dyDescent="0.3"/>
    <row r="21" spans="2:20" ht="24" thickBot="1" x14ac:dyDescent="0.4">
      <c r="B21" s="188" t="s">
        <v>159</v>
      </c>
      <c r="C21" s="211">
        <v>0.87119999999999997</v>
      </c>
      <c r="D21" s="212"/>
    </row>
    <row r="23" spans="2:20" ht="15.75" x14ac:dyDescent="0.25">
      <c r="B23" s="166"/>
      <c r="C23" s="56"/>
      <c r="D23" s="153"/>
      <c r="E23" s="153"/>
      <c r="F23" s="153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</row>
    <row r="24" spans="2:20" x14ac:dyDescent="0.25"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167"/>
      <c r="N24" s="168"/>
      <c r="O24" s="108"/>
      <c r="P24" s="56"/>
      <c r="Q24" s="56"/>
      <c r="R24" s="56"/>
      <c r="S24" s="56"/>
      <c r="T24" s="56"/>
    </row>
    <row r="25" spans="2:20" x14ac:dyDescent="0.25"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108"/>
      <c r="N25" s="108"/>
      <c r="O25" s="108"/>
      <c r="P25" s="56"/>
      <c r="Q25" s="56"/>
      <c r="R25" s="56"/>
      <c r="S25" s="56"/>
      <c r="T25" s="56"/>
    </row>
    <row r="26" spans="2:20" x14ac:dyDescent="0.25"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</row>
    <row r="27" spans="2:20" x14ac:dyDescent="0.25"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</row>
    <row r="28" spans="2:20" x14ac:dyDescent="0.25"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</row>
    <row r="29" spans="2:20" x14ac:dyDescent="0.25">
      <c r="B29" s="56"/>
      <c r="C29" s="56"/>
      <c r="D29" s="92"/>
      <c r="E29" s="92"/>
      <c r="F29" s="92"/>
      <c r="G29" s="92"/>
      <c r="H29" s="92"/>
      <c r="I29" s="92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</row>
    <row r="30" spans="2:20" ht="15.75" x14ac:dyDescent="0.25">
      <c r="B30" s="166"/>
      <c r="C30" s="56"/>
      <c r="D30" s="153"/>
      <c r="E30" s="153"/>
      <c r="F30" s="153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</row>
    <row r="31" spans="2:20" x14ac:dyDescent="0.25">
      <c r="B31" s="56"/>
      <c r="C31" s="56"/>
      <c r="D31" s="153"/>
      <c r="E31" s="153"/>
      <c r="F31" s="153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</row>
    <row r="32" spans="2:20" x14ac:dyDescent="0.25">
      <c r="B32" s="56"/>
      <c r="C32" s="56"/>
      <c r="D32" s="153"/>
      <c r="E32" s="153"/>
      <c r="F32" s="153"/>
      <c r="G32" s="56"/>
      <c r="H32" s="56"/>
      <c r="I32" s="56"/>
      <c r="J32" s="56"/>
      <c r="K32" s="56"/>
      <c r="L32" s="169"/>
      <c r="M32" s="56"/>
      <c r="N32" s="56"/>
      <c r="O32" s="56"/>
      <c r="P32" s="56"/>
      <c r="Q32" s="56"/>
      <c r="R32" s="56"/>
      <c r="S32" s="56"/>
      <c r="T32" s="56"/>
    </row>
    <row r="33" spans="2:20" x14ac:dyDescent="0.25">
      <c r="B33" s="56"/>
      <c r="C33" s="56"/>
      <c r="D33" s="153"/>
      <c r="E33" s="153"/>
      <c r="F33" s="153"/>
      <c r="G33" s="56"/>
      <c r="H33" s="56"/>
      <c r="I33" s="56"/>
      <c r="J33" s="56"/>
      <c r="K33" s="56"/>
      <c r="L33" s="170"/>
      <c r="M33" s="56"/>
      <c r="N33" s="56"/>
      <c r="O33" s="56"/>
      <c r="P33" s="56"/>
      <c r="Q33" s="56"/>
      <c r="R33" s="56"/>
      <c r="S33" s="56"/>
      <c r="T33" s="56"/>
    </row>
    <row r="34" spans="2:20" x14ac:dyDescent="0.25">
      <c r="B34" s="56"/>
      <c r="C34" s="56"/>
      <c r="D34" s="153"/>
      <c r="E34" s="153"/>
      <c r="F34" s="153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</row>
    <row r="35" spans="2:20" x14ac:dyDescent="0.25">
      <c r="B35" s="56"/>
      <c r="C35" s="56"/>
      <c r="D35" s="153"/>
      <c r="E35" s="153"/>
      <c r="F35" s="153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</row>
    <row r="36" spans="2:20" x14ac:dyDescent="0.25"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</row>
  </sheetData>
  <mergeCells count="1">
    <mergeCell ref="C21:D2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Hmot. bilance + blokové schéma</vt:lpstr>
      <vt:lpstr>Energetická bilance</vt:lpstr>
      <vt:lpstr>Přehledová tabulka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 Pekař</cp:lastModifiedBy>
  <dcterms:created xsi:type="dcterms:W3CDTF">2019-03-30T14:03:46Z</dcterms:created>
  <dcterms:modified xsi:type="dcterms:W3CDTF">2020-01-08T22:03:27Z</dcterms:modified>
</cp:coreProperties>
</file>