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5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6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el\Desktop\diploma\MĚŘENÍ\PŘÍLOHA\"/>
    </mc:Choice>
  </mc:AlternateContent>
  <bookViews>
    <workbookView xWindow="0" yWindow="0" windowWidth="20490" windowHeight="7755" activeTab="1"/>
  </bookViews>
  <sheets>
    <sheet name="viskozita-smyk" sheetId="1" r:id="rId1"/>
    <sheet name="reogram" sheetId="15" r:id="rId2"/>
    <sheet name="energie" sheetId="8" r:id="rId3"/>
    <sheet name="K,m" sheetId="7" r:id="rId4"/>
    <sheet name="souhrnná tabulka" sheetId="14" r:id="rId5"/>
    <sheet name="porovnani, γ=1,34" sheetId="9" r:id="rId6"/>
    <sheet name="porovnani, γ=4,47" sheetId="10" r:id="rId7"/>
    <sheet name="porovnani, γ =39,28" sheetId="11" r:id="rId8"/>
    <sheet name="procentualni narust" sheetId="12" r:id="rId9"/>
    <sheet name="porovnani metod" sheetId="13" r:id="rId10"/>
  </sheets>
  <externalReferences>
    <externalReference r:id="rId11"/>
    <externalReference r:id="rId12"/>
    <externalReference r:id="rId13"/>
    <externalReference r:id="rId1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4" l="1"/>
  <c r="D16" i="14" s="1"/>
  <c r="I9" i="14" l="1"/>
  <c r="I11" i="14"/>
  <c r="I10" i="14"/>
  <c r="E41" i="13" l="1"/>
  <c r="D41" i="13"/>
  <c r="C41" i="13"/>
  <c r="E37" i="13"/>
  <c r="D37" i="13"/>
  <c r="C37" i="13"/>
  <c r="E33" i="13"/>
  <c r="D33" i="13"/>
  <c r="C33" i="13"/>
  <c r="E20" i="13"/>
  <c r="D20" i="13"/>
  <c r="C20" i="13"/>
  <c r="E16" i="13"/>
  <c r="D16" i="13"/>
  <c r="C16" i="13"/>
  <c r="E12" i="13"/>
  <c r="D12" i="13"/>
  <c r="C12" i="13"/>
  <c r="O21" i="12"/>
  <c r="P21" i="12"/>
  <c r="O20" i="12"/>
  <c r="P20" i="12" s="1"/>
  <c r="O19" i="12"/>
  <c r="P19" i="12"/>
  <c r="O18" i="12"/>
  <c r="P18" i="12"/>
  <c r="I21" i="12"/>
  <c r="J21" i="12"/>
  <c r="I20" i="12"/>
  <c r="J20" i="12"/>
  <c r="I19" i="12"/>
  <c r="J19" i="12"/>
  <c r="I18" i="12"/>
  <c r="J18" i="12"/>
  <c r="C21" i="12"/>
  <c r="D21" i="12"/>
  <c r="C20" i="12"/>
  <c r="D20" i="12" s="1"/>
  <c r="C19" i="12"/>
  <c r="D19" i="12"/>
  <c r="C18" i="12"/>
  <c r="D18" i="12"/>
  <c r="O10" i="12"/>
  <c r="P10" i="12"/>
  <c r="O9" i="12"/>
  <c r="P9" i="12"/>
  <c r="O8" i="12"/>
  <c r="P8" i="12"/>
  <c r="O7" i="12"/>
  <c r="P7" i="12"/>
  <c r="I10" i="12"/>
  <c r="J10" i="12"/>
  <c r="I9" i="12"/>
  <c r="J9" i="12"/>
  <c r="I8" i="12"/>
  <c r="J8" i="12"/>
  <c r="I7" i="12"/>
  <c r="J7" i="12"/>
  <c r="C10" i="12"/>
  <c r="D10" i="12"/>
  <c r="C9" i="12"/>
  <c r="D9" i="12" s="1"/>
  <c r="C8" i="12"/>
  <c r="D8" i="12"/>
  <c r="C7" i="12"/>
  <c r="D7" i="12"/>
  <c r="Z52" i="11"/>
  <c r="Y52" i="11"/>
  <c r="X52" i="11"/>
  <c r="W52" i="11"/>
  <c r="N52" i="11"/>
  <c r="M52" i="11"/>
  <c r="L52" i="11"/>
  <c r="K52" i="11"/>
  <c r="Z52" i="10"/>
  <c r="Y52" i="10"/>
  <c r="X52" i="10"/>
  <c r="W52" i="10"/>
  <c r="O52" i="10"/>
  <c r="N52" i="10"/>
  <c r="M52" i="10"/>
  <c r="L52" i="10"/>
  <c r="Z52" i="9"/>
  <c r="Y52" i="9"/>
  <c r="X52" i="9"/>
  <c r="W52" i="9"/>
  <c r="O52" i="9"/>
  <c r="N52" i="9"/>
  <c r="M52" i="9"/>
  <c r="L52" i="9"/>
  <c r="O41" i="13"/>
  <c r="N41" i="13"/>
  <c r="L41" i="13"/>
  <c r="M41" i="13"/>
  <c r="O37" i="13"/>
  <c r="M37" i="13"/>
  <c r="N37" i="13"/>
  <c r="L37" i="13"/>
  <c r="M33" i="13"/>
  <c r="N33" i="13"/>
  <c r="L33" i="13"/>
  <c r="R33" i="13" s="1"/>
  <c r="O20" i="13"/>
  <c r="N20" i="13"/>
  <c r="L20" i="13"/>
  <c r="M20" i="13"/>
  <c r="O16" i="13"/>
  <c r="M16" i="13"/>
  <c r="N16" i="13"/>
  <c r="L16" i="13"/>
  <c r="M12" i="13"/>
  <c r="N12" i="13"/>
  <c r="R41" i="13" l="1"/>
  <c r="R37" i="13"/>
  <c r="R20" i="13"/>
  <c r="R16" i="13"/>
  <c r="L12" i="13"/>
  <c r="R12" i="13" s="1"/>
  <c r="C42" i="10" l="1"/>
  <c r="C41" i="9"/>
  <c r="D40" i="10"/>
  <c r="C40" i="11"/>
  <c r="C40" i="10"/>
  <c r="C39" i="11"/>
  <c r="C39" i="10"/>
  <c r="C38" i="10"/>
  <c r="C37" i="11"/>
  <c r="C37" i="10"/>
  <c r="D38" i="11"/>
  <c r="D39" i="11"/>
  <c r="D40" i="11"/>
  <c r="D41" i="11"/>
  <c r="D42" i="11"/>
  <c r="D37" i="11"/>
  <c r="C38" i="11"/>
  <c r="C41" i="11"/>
  <c r="C42" i="11"/>
  <c r="D38" i="10"/>
  <c r="D39" i="10"/>
  <c r="D41" i="10"/>
  <c r="D42" i="10"/>
  <c r="D37" i="10"/>
  <c r="C41" i="10"/>
  <c r="D38" i="9"/>
  <c r="D39" i="9"/>
  <c r="D40" i="9"/>
  <c r="D41" i="9"/>
  <c r="D42" i="9"/>
  <c r="D37" i="9"/>
  <c r="C40" i="9"/>
  <c r="C37" i="9" l="1"/>
  <c r="C39" i="9"/>
  <c r="C42" i="9"/>
  <c r="C38" i="9"/>
  <c r="F29" i="10" l="1"/>
  <c r="F8" i="11"/>
  <c r="F8" i="10"/>
  <c r="F7" i="10"/>
  <c r="C9" i="9"/>
  <c r="F9" i="9"/>
  <c r="D28" i="11" l="1"/>
  <c r="D29" i="11"/>
  <c r="D30" i="11"/>
  <c r="D31" i="11"/>
  <c r="D32" i="11"/>
  <c r="D27" i="11"/>
  <c r="C28" i="11"/>
  <c r="C29" i="11"/>
  <c r="C30" i="11"/>
  <c r="C31" i="11"/>
  <c r="C32" i="11"/>
  <c r="C27" i="11"/>
  <c r="D18" i="11"/>
  <c r="D19" i="11"/>
  <c r="D20" i="11"/>
  <c r="D21" i="11"/>
  <c r="D22" i="11"/>
  <c r="D17" i="11"/>
  <c r="C18" i="11"/>
  <c r="C19" i="11"/>
  <c r="C20" i="11"/>
  <c r="C21" i="11"/>
  <c r="C22" i="11"/>
  <c r="C17" i="11"/>
  <c r="D8" i="11"/>
  <c r="D9" i="11"/>
  <c r="D10" i="11"/>
  <c r="D11" i="11"/>
  <c r="D12" i="11"/>
  <c r="D7" i="11"/>
  <c r="C8" i="11"/>
  <c r="C9" i="11"/>
  <c r="C10" i="11"/>
  <c r="C11" i="11"/>
  <c r="C12" i="11"/>
  <c r="C7" i="11"/>
  <c r="D28" i="10"/>
  <c r="D29" i="10"/>
  <c r="D30" i="10"/>
  <c r="D31" i="10"/>
  <c r="D32" i="10"/>
  <c r="D27" i="10"/>
  <c r="C28" i="10"/>
  <c r="C29" i="10"/>
  <c r="C30" i="10"/>
  <c r="C31" i="10"/>
  <c r="C32" i="10"/>
  <c r="C27" i="10"/>
  <c r="D18" i="10"/>
  <c r="D19" i="10"/>
  <c r="D20" i="10"/>
  <c r="D21" i="10"/>
  <c r="D22" i="10"/>
  <c r="D17" i="10"/>
  <c r="C18" i="10"/>
  <c r="C19" i="10"/>
  <c r="C20" i="10"/>
  <c r="C21" i="10"/>
  <c r="C22" i="10"/>
  <c r="C17" i="10"/>
  <c r="D8" i="10"/>
  <c r="D9" i="10"/>
  <c r="D10" i="10"/>
  <c r="D11" i="10"/>
  <c r="D12" i="10"/>
  <c r="D7" i="10"/>
  <c r="C8" i="10"/>
  <c r="C9" i="10"/>
  <c r="C10" i="10"/>
  <c r="C11" i="10"/>
  <c r="C12" i="10"/>
  <c r="C7" i="10"/>
  <c r="D28" i="9" l="1"/>
  <c r="D29" i="9"/>
  <c r="D30" i="9"/>
  <c r="D31" i="9"/>
  <c r="D32" i="9"/>
  <c r="D27" i="9"/>
  <c r="C28" i="9"/>
  <c r="C29" i="9"/>
  <c r="C30" i="9"/>
  <c r="C31" i="9"/>
  <c r="C32" i="9"/>
  <c r="C27" i="9"/>
  <c r="D18" i="9"/>
  <c r="D19" i="9"/>
  <c r="D20" i="9"/>
  <c r="D21" i="9"/>
  <c r="D22" i="9"/>
  <c r="D17" i="9"/>
  <c r="C18" i="9"/>
  <c r="C19" i="9"/>
  <c r="C20" i="9"/>
  <c r="C21" i="9"/>
  <c r="C22" i="9"/>
  <c r="C17" i="9"/>
  <c r="D8" i="9"/>
  <c r="D9" i="9"/>
  <c r="D10" i="9"/>
  <c r="D11" i="9"/>
  <c r="D12" i="9"/>
  <c r="D7" i="9"/>
  <c r="C8" i="9"/>
  <c r="C10" i="9"/>
  <c r="C11" i="9"/>
  <c r="C12" i="9"/>
  <c r="C7" i="9"/>
  <c r="I6" i="8" l="1"/>
  <c r="F38" i="11" l="1"/>
  <c r="F42" i="11"/>
  <c r="F41" i="11"/>
  <c r="F40" i="11"/>
  <c r="F39" i="11"/>
  <c r="F37" i="11"/>
  <c r="F32" i="11"/>
  <c r="F31" i="11"/>
  <c r="F30" i="11"/>
  <c r="F29" i="11"/>
  <c r="F28" i="11"/>
  <c r="F27" i="11"/>
  <c r="F22" i="11"/>
  <c r="F21" i="11"/>
  <c r="F20" i="11"/>
  <c r="F19" i="11"/>
  <c r="F18" i="11"/>
  <c r="F17" i="11"/>
  <c r="F12" i="11"/>
  <c r="F11" i="11"/>
  <c r="F10" i="11"/>
  <c r="F9" i="11"/>
  <c r="F7" i="11"/>
  <c r="F9" i="10"/>
  <c r="F10" i="10"/>
  <c r="F11" i="10"/>
  <c r="F12" i="10"/>
  <c r="F42" i="10"/>
  <c r="F41" i="10"/>
  <c r="F40" i="10"/>
  <c r="F39" i="10"/>
  <c r="F38" i="10"/>
  <c r="F37" i="10"/>
  <c r="F32" i="10"/>
  <c r="F31" i="10"/>
  <c r="F30" i="10"/>
  <c r="F28" i="10"/>
  <c r="F27" i="10"/>
  <c r="F22" i="10"/>
  <c r="F21" i="10"/>
  <c r="F20" i="10"/>
  <c r="F19" i="10"/>
  <c r="F18" i="10"/>
  <c r="F17" i="10"/>
  <c r="F42" i="9"/>
  <c r="F41" i="9"/>
  <c r="F40" i="9"/>
  <c r="F39" i="9"/>
  <c r="F38" i="9"/>
  <c r="F37" i="9"/>
  <c r="G15" i="8"/>
  <c r="G14" i="8"/>
  <c r="H12" i="8"/>
  <c r="H11" i="8"/>
  <c r="H10" i="8"/>
  <c r="J6" i="8"/>
  <c r="K6" i="8" s="1"/>
  <c r="L6" i="8" s="1"/>
  <c r="D2" i="11" l="1"/>
  <c r="D2" i="9"/>
  <c r="I12" i="8"/>
  <c r="J12" i="8" s="1"/>
  <c r="K12" i="8" s="1"/>
  <c r="I10" i="8"/>
  <c r="J10" i="8" s="1"/>
  <c r="K10" i="8" s="1"/>
  <c r="E2" i="11" s="1"/>
  <c r="I11" i="8"/>
  <c r="D2" i="10"/>
  <c r="J11" i="8"/>
  <c r="K11" i="8" s="1"/>
  <c r="E2" i="10" l="1"/>
  <c r="F2" i="10" s="1"/>
  <c r="G2" i="10" s="1"/>
  <c r="W53" i="11"/>
  <c r="K53" i="11"/>
  <c r="W53" i="10"/>
  <c r="L53" i="10"/>
  <c r="W53" i="9"/>
  <c r="L53" i="9"/>
  <c r="F12" i="13"/>
  <c r="E2" i="9"/>
  <c r="F2" i="9"/>
  <c r="F2" i="11"/>
  <c r="G2" i="11" s="1"/>
  <c r="F32" i="9"/>
  <c r="F31" i="9"/>
  <c r="F30" i="9"/>
  <c r="F29" i="9"/>
  <c r="F28" i="9"/>
  <c r="F27" i="9"/>
  <c r="F22" i="9"/>
  <c r="F21" i="9"/>
  <c r="F20" i="9"/>
  <c r="F19" i="9"/>
  <c r="F18" i="9"/>
  <c r="F17" i="9"/>
  <c r="F12" i="9"/>
  <c r="F11" i="9"/>
  <c r="F10" i="9"/>
  <c r="F8" i="9"/>
  <c r="F7" i="9"/>
  <c r="F33" i="13" l="1"/>
  <c r="F20" i="13"/>
  <c r="I20" i="13" s="1"/>
  <c r="S20" i="13" s="1"/>
  <c r="I12" i="13"/>
  <c r="S12" i="13" s="1"/>
  <c r="F16" i="13"/>
  <c r="I16" i="13" s="1"/>
  <c r="S16" i="13" s="1"/>
  <c r="Y53" i="11"/>
  <c r="M53" i="11"/>
  <c r="Y53" i="10"/>
  <c r="N53" i="10"/>
  <c r="Y53" i="9"/>
  <c r="N53" i="9"/>
  <c r="G2" i="9"/>
  <c r="X53" i="11"/>
  <c r="L53" i="11"/>
  <c r="X53" i="10"/>
  <c r="M53" i="10"/>
  <c r="X53" i="9"/>
  <c r="M53" i="9"/>
  <c r="Z53" i="11" l="1"/>
  <c r="N53" i="11"/>
  <c r="Z53" i="10"/>
  <c r="O53" i="10"/>
  <c r="Z53" i="9"/>
  <c r="O53" i="9"/>
  <c r="I33" i="13"/>
  <c r="S33" i="13" s="1"/>
  <c r="F37" i="13"/>
  <c r="I37" i="13" s="1"/>
  <c r="S37" i="13" s="1"/>
  <c r="F41" i="13"/>
  <c r="I41" i="13" s="1"/>
  <c r="S41" i="13" s="1"/>
</calcChain>
</file>

<file path=xl/sharedStrings.xml><?xml version="1.0" encoding="utf-8"?>
<sst xmlns="http://schemas.openxmlformats.org/spreadsheetml/2006/main" count="309" uniqueCount="61">
  <si>
    <t>step</t>
  </si>
  <si>
    <t>Po homogenizacei</t>
  </si>
  <si>
    <t>Homogenizace</t>
  </si>
  <si>
    <t>n (1/min)</t>
  </si>
  <si>
    <t>t (min)</t>
  </si>
  <si>
    <t>ρ (kg/m3)</t>
  </si>
  <si>
    <t>Po</t>
  </si>
  <si>
    <t>d (m)</t>
  </si>
  <si>
    <t>m (g)</t>
  </si>
  <si>
    <t>P (W)</t>
  </si>
  <si>
    <t>ε (W/kg)</t>
  </si>
  <si>
    <t>E (J/kg)</t>
  </si>
  <si>
    <t>Dispergace</t>
  </si>
  <si>
    <t>m1 (g)</t>
  </si>
  <si>
    <t>m0 (g)</t>
  </si>
  <si>
    <t>A</t>
  </si>
  <si>
    <t>B</t>
  </si>
  <si>
    <t>K1</t>
  </si>
  <si>
    <t>K2</t>
  </si>
  <si>
    <t>m1</t>
  </si>
  <si>
    <t>m2</t>
  </si>
  <si>
    <t>η [Pa.s] spočítaná</t>
  </si>
  <si>
    <r>
      <rPr>
        <b/>
        <i/>
        <sz val="11"/>
        <color theme="1"/>
        <rFont val="Symbol"/>
        <family val="1"/>
        <charset val="2"/>
      </rPr>
      <t>g [</t>
    </r>
    <r>
      <rPr>
        <b/>
        <i/>
        <sz val="11"/>
        <color theme="1"/>
        <rFont val="Calibri"/>
        <family val="2"/>
        <charset val="238"/>
        <scheme val="minor"/>
      </rPr>
      <t>s</t>
    </r>
    <r>
      <rPr>
        <b/>
        <i/>
        <vertAlign val="superscript"/>
        <sz val="11"/>
        <color theme="1"/>
        <rFont val="Calibri"/>
        <family val="2"/>
        <charset val="238"/>
        <scheme val="minor"/>
      </rPr>
      <t>-1</t>
    </r>
    <r>
      <rPr>
        <b/>
        <i/>
        <sz val="11"/>
        <color theme="1"/>
        <rFont val="Calibri"/>
        <family val="2"/>
        <scheme val="minor"/>
      </rPr>
      <t>]</t>
    </r>
  </si>
  <si>
    <t>Dispergace 15 min</t>
  </si>
  <si>
    <t>Dispergace 25 min</t>
  </si>
  <si>
    <t>Dispergace 32,5 min</t>
  </si>
  <si>
    <t>STEP 1</t>
  </si>
  <si>
    <t>SMYKOVÁ RYCHLOST 1,34</t>
  </si>
  <si>
    <t>SMYKOVÁ RYCHLOST 4,47</t>
  </si>
  <si>
    <t>SMYKOVÁ RYCHLOST 39,28</t>
  </si>
  <si>
    <t>η [Pa.s]</t>
  </si>
  <si>
    <t>Rozdíl [%]</t>
  </si>
  <si>
    <t>Dispergace 1</t>
  </si>
  <si>
    <t>Dispergace 2</t>
  </si>
  <si>
    <t>Dispergace 3</t>
  </si>
  <si>
    <t>STEP 4</t>
  </si>
  <si>
    <t xml:space="preserve">ZDÁNLIVÉ VISKOZITY PRO DANOU SMYKOVOU RYCHLOST JSEM PROLOŽIL POLYNOMEM 2. ŘÁDU A PRO ZVOLENOU DISIPOVANOU ENERGII JSEM SPOČÍTAL ZDÁNLIVOU VISKOZITU. TU JSEM NÁSLEDNĚ POROVNAL S VISKOZITOU PO HOMOGENIZACE. ZÍSKAL JSEM PROCENTUÁLNÍ NÁRŮST, KTERÝ JE POROVNATELNÝ I S OSTATNÍMI METODAMI PŘI STEJNÉ DISIPOVANÉ ENERGII ZÍSKANÉ REGRESÍ. </t>
  </si>
  <si>
    <t>HOMOGENIZACE</t>
  </si>
  <si>
    <t>VISKOZITA PRO KONSTANTNÍ DISIPOVANOU ENERGII</t>
  </si>
  <si>
    <r>
      <t>Smykový rychlost γ = 1,34 [s</t>
    </r>
    <r>
      <rPr>
        <b/>
        <vertAlign val="superscript"/>
        <sz val="12"/>
        <color rgb="FF000000"/>
        <rFont val="Times New Roman"/>
        <family val="1"/>
      </rPr>
      <t>-1</t>
    </r>
    <r>
      <rPr>
        <b/>
        <sz val="12"/>
        <color rgb="FF000000"/>
        <rFont val="Times New Roman"/>
        <family val="1"/>
      </rPr>
      <t>]</t>
    </r>
  </si>
  <si>
    <t>a</t>
  </si>
  <si>
    <t>b</t>
  </si>
  <si>
    <t>c</t>
  </si>
  <si>
    <t>disipovaná energie E [J/kg]</t>
  </si>
  <si>
    <t>Nárůst [%]</t>
  </si>
  <si>
    <r>
      <t>Smykový rychlost γ = 4,47 [s</t>
    </r>
    <r>
      <rPr>
        <b/>
        <vertAlign val="superscript"/>
        <sz val="12"/>
        <color rgb="FF000000"/>
        <rFont val="Times New Roman"/>
        <family val="1"/>
      </rPr>
      <t>-1</t>
    </r>
    <r>
      <rPr>
        <b/>
        <sz val="12"/>
        <color rgb="FF000000"/>
        <rFont val="Times New Roman"/>
        <family val="1"/>
      </rPr>
      <t>]</t>
    </r>
  </si>
  <si>
    <r>
      <t>Smykový rychlost γ = 39,28 [s</t>
    </r>
    <r>
      <rPr>
        <b/>
        <vertAlign val="superscript"/>
        <sz val="12"/>
        <color rgb="FF000000"/>
        <rFont val="Times New Roman"/>
        <family val="1"/>
      </rPr>
      <t>-1</t>
    </r>
    <r>
      <rPr>
        <b/>
        <sz val="12"/>
        <color rgb="FF000000"/>
        <rFont val="Times New Roman"/>
        <family val="1"/>
      </rPr>
      <t>]</t>
    </r>
  </si>
  <si>
    <t>viskozita</t>
  </si>
  <si>
    <t>energie</t>
  </si>
  <si>
    <r>
      <t>Smyková rychlost γ = 1,34 [s</t>
    </r>
    <r>
      <rPr>
        <b/>
        <vertAlign val="superscript"/>
        <sz val="12"/>
        <color theme="1"/>
        <rFont val="Times New Roman"/>
        <family val="1"/>
      </rPr>
      <t>-1</t>
    </r>
    <r>
      <rPr>
        <b/>
        <sz val="12"/>
        <color theme="1"/>
        <rFont val="Times New Roman"/>
        <family val="1"/>
      </rPr>
      <t>]</t>
    </r>
  </si>
  <si>
    <r>
      <t>Smyková rychlost γ = 4,47 [s</t>
    </r>
    <r>
      <rPr>
        <b/>
        <vertAlign val="superscript"/>
        <sz val="12"/>
        <color theme="1"/>
        <rFont val="Times New Roman"/>
        <family val="1"/>
      </rPr>
      <t>-1</t>
    </r>
    <r>
      <rPr>
        <b/>
        <sz val="12"/>
        <color theme="1"/>
        <rFont val="Times New Roman"/>
        <family val="1"/>
      </rPr>
      <t>]</t>
    </r>
  </si>
  <si>
    <r>
      <t>Smyková rychlost γ = 39,28 [s</t>
    </r>
    <r>
      <rPr>
        <b/>
        <vertAlign val="superscript"/>
        <sz val="12"/>
        <color theme="1"/>
        <rFont val="Times New Roman"/>
        <family val="1"/>
      </rPr>
      <t>-1</t>
    </r>
    <r>
      <rPr>
        <b/>
        <sz val="12"/>
        <color theme="1"/>
        <rFont val="Times New Roman"/>
        <family val="1"/>
      </rPr>
      <t>]</t>
    </r>
  </si>
  <si>
    <t>STATOR-ROTOR (b)</t>
  </si>
  <si>
    <t>Vzorek</t>
  </si>
  <si>
    <r>
      <t>ε</t>
    </r>
    <r>
      <rPr>
        <b/>
        <vertAlign val="subscript"/>
        <sz val="12"/>
        <color theme="1"/>
        <rFont val="Times New Roman"/>
        <family val="1"/>
      </rPr>
      <t>max</t>
    </r>
    <r>
      <rPr>
        <b/>
        <sz val="12"/>
        <color theme="1"/>
        <rFont val="Times New Roman"/>
        <family val="1"/>
      </rPr>
      <t xml:space="preserve"> (W/kg)</t>
    </r>
  </si>
  <si>
    <t>n1</t>
  </si>
  <si>
    <t>n2</t>
  </si>
  <si>
    <t>-</t>
  </si>
  <si>
    <t>ρ</t>
  </si>
  <si>
    <t>V disi</t>
  </si>
  <si>
    <t>m disi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</si>
</sst>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b/>
      <sz val="11"/>
      <color rgb="FF000000"/>
      <name val="Calibri"/>
      <family val="2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theme="1"/>
      <name val="Symbol"/>
      <family val="1"/>
      <charset val="2"/>
    </font>
    <font>
      <b/>
      <i/>
      <vertAlign val="superscript"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vertAlign val="superscript"/>
      <sz val="12"/>
      <color rgb="FF000000"/>
      <name val="Times New Roman"/>
      <family val="1"/>
    </font>
    <font>
      <b/>
      <vertAlign val="subscript"/>
      <sz val="12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rgb="FF000000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0" fillId="0" borderId="0" xfId="0" applyBorder="1"/>
    <xf numFmtId="0" fontId="0" fillId="0" borderId="0" xfId="0" applyBorder="1" applyAlignment="1"/>
    <xf numFmtId="0" fontId="1" fillId="0" borderId="0" xfId="0" applyFont="1" applyBorder="1"/>
    <xf numFmtId="0" fontId="0" fillId="0" borderId="0" xfId="0" applyFill="1" applyBorder="1" applyAlignment="1">
      <alignment horizontal="center"/>
    </xf>
    <xf numFmtId="0" fontId="0" fillId="0" borderId="10" xfId="0" applyBorder="1"/>
    <xf numFmtId="0" fontId="0" fillId="0" borderId="10" xfId="0" applyFill="1" applyBorder="1"/>
    <xf numFmtId="0" fontId="0" fillId="0" borderId="11" xfId="0" applyFill="1" applyBorder="1"/>
    <xf numFmtId="0" fontId="0" fillId="0" borderId="7" xfId="0" applyBorder="1"/>
    <xf numFmtId="0" fontId="0" fillId="0" borderId="7" xfId="0" applyFill="1" applyBorder="1"/>
    <xf numFmtId="0" fontId="0" fillId="0" borderId="8" xfId="0" applyBorder="1"/>
    <xf numFmtId="0" fontId="0" fillId="0" borderId="8" xfId="0" applyFill="1" applyBorder="1"/>
    <xf numFmtId="164" fontId="0" fillId="0" borderId="0" xfId="0" applyNumberFormat="1"/>
    <xf numFmtId="0" fontId="4" fillId="3" borderId="7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0" borderId="10" xfId="0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0" fillId="0" borderId="4" xfId="0" applyBorder="1"/>
    <xf numFmtId="164" fontId="1" fillId="0" borderId="11" xfId="0" applyNumberFormat="1" applyFont="1" applyBorder="1"/>
    <xf numFmtId="0" fontId="12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2" fontId="12" fillId="0" borderId="1" xfId="0" applyNumberFormat="1" applyFont="1" applyBorder="1" applyAlignment="1">
      <alignment horizontal="center"/>
    </xf>
    <xf numFmtId="2" fontId="10" fillId="7" borderId="12" xfId="0" applyNumberFormat="1" applyFont="1" applyFill="1" applyBorder="1" applyAlignment="1">
      <alignment horizontal="center"/>
    </xf>
    <xf numFmtId="2" fontId="12" fillId="0" borderId="3" xfId="0" applyNumberFormat="1" applyFont="1" applyBorder="1" applyAlignment="1">
      <alignment horizontal="center"/>
    </xf>
    <xf numFmtId="2" fontId="10" fillId="7" borderId="13" xfId="0" applyNumberFormat="1" applyFont="1" applyFill="1" applyBorder="1" applyAlignment="1">
      <alignment horizontal="center"/>
    </xf>
    <xf numFmtId="2" fontId="12" fillId="0" borderId="5" xfId="0" applyNumberFormat="1" applyFont="1" applyBorder="1" applyAlignment="1">
      <alignment horizontal="center"/>
    </xf>
    <xf numFmtId="2" fontId="10" fillId="7" borderId="14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left" wrapText="1"/>
    </xf>
    <xf numFmtId="0" fontId="13" fillId="0" borderId="0" xfId="0" applyFont="1" applyFill="1" applyBorder="1"/>
    <xf numFmtId="0" fontId="15" fillId="0" borderId="7" xfId="0" applyFont="1" applyFill="1" applyBorder="1" applyAlignment="1">
      <alignment horizontal="left" wrapText="1"/>
    </xf>
    <xf numFmtId="0" fontId="15" fillId="0" borderId="2" xfId="0" applyFont="1" applyFill="1" applyBorder="1" applyAlignment="1">
      <alignment horizontal="left" wrapText="1"/>
    </xf>
    <xf numFmtId="0" fontId="15" fillId="0" borderId="2" xfId="0" applyFont="1" applyFill="1" applyBorder="1"/>
    <xf numFmtId="0" fontId="15" fillId="0" borderId="3" xfId="0" applyFont="1" applyFill="1" applyBorder="1" applyAlignment="1">
      <alignment horizontal="left" wrapText="1"/>
    </xf>
    <xf numFmtId="0" fontId="15" fillId="0" borderId="0" xfId="0" applyFont="1" applyFill="1" applyBorder="1" applyAlignment="1">
      <alignment horizontal="left" wrapText="1"/>
    </xf>
    <xf numFmtId="0" fontId="15" fillId="0" borderId="4" xfId="0" applyFont="1" applyFill="1" applyBorder="1" applyAlignment="1">
      <alignment horizontal="left" wrapText="1"/>
    </xf>
    <xf numFmtId="0" fontId="15" fillId="0" borderId="4" xfId="0" applyFont="1" applyFill="1" applyBorder="1"/>
    <xf numFmtId="0" fontId="14" fillId="0" borderId="3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16" fontId="14" fillId="0" borderId="5" xfId="0" applyNumberFormat="1" applyFont="1" applyFill="1" applyBorder="1" applyAlignment="1">
      <alignment horizontal="center"/>
    </xf>
    <xf numFmtId="11" fontId="15" fillId="0" borderId="9" xfId="0" applyNumberFormat="1" applyFont="1" applyFill="1" applyBorder="1" applyAlignment="1"/>
    <xf numFmtId="11" fontId="15" fillId="0" borderId="10" xfId="0" applyNumberFormat="1" applyFont="1" applyFill="1" applyBorder="1" applyAlignment="1"/>
    <xf numFmtId="0" fontId="15" fillId="0" borderId="10" xfId="0" applyFont="1" applyFill="1" applyBorder="1" applyAlignment="1"/>
    <xf numFmtId="165" fontId="15" fillId="0" borderId="11" xfId="0" applyNumberFormat="1" applyFont="1" applyFill="1" applyBorder="1"/>
    <xf numFmtId="11" fontId="15" fillId="0" borderId="9" xfId="0" applyNumberFormat="1" applyFont="1" applyFill="1" applyBorder="1" applyAlignment="1">
      <alignment horizontal="center"/>
    </xf>
    <xf numFmtId="11" fontId="15" fillId="0" borderId="10" xfId="0" applyNumberFormat="1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165" fontId="15" fillId="0" borderId="10" xfId="0" applyNumberFormat="1" applyFont="1" applyFill="1" applyBorder="1" applyAlignment="1">
      <alignment horizontal="center"/>
    </xf>
    <xf numFmtId="2" fontId="14" fillId="0" borderId="15" xfId="0" applyNumberFormat="1" applyFont="1" applyFill="1" applyBorder="1" applyAlignment="1">
      <alignment horizontal="center"/>
    </xf>
    <xf numFmtId="16" fontId="14" fillId="0" borderId="3" xfId="0" applyNumberFormat="1" applyFont="1" applyFill="1" applyBorder="1" applyAlignment="1">
      <alignment horizontal="center"/>
    </xf>
    <xf numFmtId="11" fontId="15" fillId="0" borderId="7" xfId="0" applyNumberFormat="1" applyFont="1" applyFill="1" applyBorder="1" applyAlignment="1"/>
    <xf numFmtId="0" fontId="15" fillId="0" borderId="7" xfId="0" applyFont="1" applyFill="1" applyBorder="1" applyAlignment="1"/>
    <xf numFmtId="2" fontId="15" fillId="0" borderId="7" xfId="0" applyNumberFormat="1" applyFont="1" applyFill="1" applyBorder="1" applyAlignment="1">
      <alignment horizontal="center"/>
    </xf>
    <xf numFmtId="165" fontId="15" fillId="0" borderId="2" xfId="0" applyNumberFormat="1" applyFont="1" applyFill="1" applyBorder="1"/>
    <xf numFmtId="11" fontId="15" fillId="0" borderId="7" xfId="0" applyNumberFormat="1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165" fontId="15" fillId="0" borderId="7" xfId="0" applyNumberFormat="1" applyFont="1" applyFill="1" applyBorder="1" applyAlignment="1">
      <alignment horizontal="center"/>
    </xf>
    <xf numFmtId="2" fontId="14" fillId="0" borderId="2" xfId="0" applyNumberFormat="1" applyFont="1" applyFill="1" applyBorder="1" applyAlignment="1">
      <alignment horizontal="center"/>
    </xf>
    <xf numFmtId="0" fontId="15" fillId="0" borderId="3" xfId="0" applyFont="1" applyFill="1" applyBorder="1"/>
    <xf numFmtId="0" fontId="15" fillId="0" borderId="0" xfId="0" applyFont="1" applyFill="1" applyBorder="1"/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9" xfId="0" applyFill="1" applyBorder="1"/>
    <xf numFmtId="0" fontId="10" fillId="0" borderId="0" xfId="0" applyFont="1" applyFill="1" applyBorder="1" applyAlignment="1">
      <alignment horizontal="center"/>
    </xf>
    <xf numFmtId="0" fontId="10" fillId="0" borderId="0" xfId="0" applyFont="1"/>
    <xf numFmtId="0" fontId="4" fillId="10" borderId="2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2" fontId="12" fillId="0" borderId="7" xfId="0" applyNumberFormat="1" applyFont="1" applyFill="1" applyBorder="1" applyAlignment="1">
      <alignment horizontal="center"/>
    </xf>
    <xf numFmtId="1" fontId="12" fillId="0" borderId="7" xfId="0" applyNumberFormat="1" applyFont="1" applyFill="1" applyBorder="1" applyAlignment="1">
      <alignment horizontal="center"/>
    </xf>
    <xf numFmtId="1" fontId="12" fillId="0" borderId="2" xfId="0" applyNumberFormat="1" applyFont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center"/>
    </xf>
    <xf numFmtId="1" fontId="12" fillId="0" borderId="4" xfId="0" applyNumberFormat="1" applyFont="1" applyBorder="1" applyAlignment="1">
      <alignment horizontal="center"/>
    </xf>
    <xf numFmtId="2" fontId="3" fillId="0" borderId="3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3" fillId="0" borderId="4" xfId="0" applyNumberFormat="1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2" fontId="12" fillId="0" borderId="8" xfId="0" applyNumberFormat="1" applyFont="1" applyFill="1" applyBorder="1" applyAlignment="1">
      <alignment horizontal="center"/>
    </xf>
    <xf numFmtId="1" fontId="12" fillId="0" borderId="8" xfId="0" applyNumberFormat="1" applyFont="1" applyFill="1" applyBorder="1" applyAlignment="1">
      <alignment horizontal="center"/>
    </xf>
    <xf numFmtId="1" fontId="12" fillId="0" borderId="6" xfId="0" applyNumberFormat="1" applyFont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2" fontId="3" fillId="0" borderId="8" xfId="0" applyNumberFormat="1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2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/>
    <xf numFmtId="0" fontId="0" fillId="0" borderId="0" xfId="0" applyAlignment="1">
      <alignment horizontal="center"/>
    </xf>
    <xf numFmtId="0" fontId="10" fillId="9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6" borderId="0" xfId="0" applyFont="1" applyFill="1" applyAlignment="1">
      <alignment horizontal="center"/>
    </xf>
    <xf numFmtId="0" fontId="9" fillId="6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/>
    </xf>
    <xf numFmtId="0" fontId="14" fillId="8" borderId="7" xfId="0" applyFont="1" applyFill="1" applyBorder="1" applyAlignment="1">
      <alignment horizontal="center"/>
    </xf>
    <xf numFmtId="0" fontId="14" fillId="8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2" fontId="15" fillId="0" borderId="10" xfId="0" applyNumberFormat="1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-</a:t>
            </a:r>
            <a:r>
              <a:rPr lang="en-GB" baseline="0"/>
              <a:t> </a:t>
            </a:r>
            <a:r>
              <a:rPr lang="cs-CZ" i="1" baseline="0"/>
              <a:t>step 1 </a:t>
            </a:r>
            <a:endParaRPr lang="cs-CZ" i="1"/>
          </a:p>
        </c:rich>
      </c:tx>
      <c:layout>
        <c:manualLayout>
          <c:xMode val="edge"/>
          <c:yMode val="edge"/>
          <c:x val="0.17186011607703966"/>
          <c:y val="3.09302339485468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8.4834128128350159E-2"/>
          <c:y val="0.11264996203492787"/>
          <c:w val="0.86966308084728827"/>
          <c:h val="0.75248805744384462"/>
        </c:manualLayout>
      </c:layout>
      <c:scatterChart>
        <c:scatterStyle val="lineMarker"/>
        <c:varyColors val="0"/>
        <c:ser>
          <c:idx val="0"/>
          <c:order val="0"/>
          <c:tx>
            <c:v>po homogenizace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[1]zpracování!$V$2:$V$21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[1]zpracování!$X$2:$X$21</c:f>
              <c:numCache>
                <c:formatCode>General</c:formatCode>
                <c:ptCount val="20"/>
                <c:pt idx="0">
                  <c:v>7.7215825444015946</c:v>
                </c:pt>
                <c:pt idx="1">
                  <c:v>7.2254066147425871</c:v>
                </c:pt>
                <c:pt idx="2">
                  <c:v>6.8787037794664823</c:v>
                </c:pt>
                <c:pt idx="3">
                  <c:v>6.4327038425676895</c:v>
                </c:pt>
                <c:pt idx="4">
                  <c:v>6.103677677888097</c:v>
                </c:pt>
                <c:pt idx="5">
                  <c:v>5.7602009154485767</c:v>
                </c:pt>
                <c:pt idx="6">
                  <c:v>5.4340403171544116</c:v>
                </c:pt>
                <c:pt idx="7">
                  <c:v>5.1103235322306428</c:v>
                </c:pt>
                <c:pt idx="8">
                  <c:v>4.815077905516727</c:v>
                </c:pt>
                <c:pt idx="9">
                  <c:v>4.5524380877102573</c:v>
                </c:pt>
                <c:pt idx="10">
                  <c:v>4.2890752969156356</c:v>
                </c:pt>
                <c:pt idx="11">
                  <c:v>4.2415861274100823</c:v>
                </c:pt>
                <c:pt idx="12">
                  <c:v>4.1162261050460636</c:v>
                </c:pt>
                <c:pt idx="13">
                  <c:v>3.996532205098267</c:v>
                </c:pt>
                <c:pt idx="14">
                  <c:v>3.8811382786368571</c:v>
                </c:pt>
                <c:pt idx="15">
                  <c:v>3.7670971584485495</c:v>
                </c:pt>
                <c:pt idx="16">
                  <c:v>3.657599716129901</c:v>
                </c:pt>
                <c:pt idx="17">
                  <c:v>3.5522981670594618</c:v>
                </c:pt>
                <c:pt idx="18">
                  <c:v>3.4479448150306031</c:v>
                </c:pt>
                <c:pt idx="19">
                  <c:v>3.3475980724384402</c:v>
                </c:pt>
              </c:numCache>
            </c:numRef>
          </c:yVal>
          <c:smooth val="0"/>
        </c:ser>
        <c:ser>
          <c:idx val="2"/>
          <c:order val="1"/>
          <c:tx>
            <c:v>dispergace 15 min (E=164 034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[2]zpracování!$V$2:$V$21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[2]zpracování!$X$2:$X$21</c:f>
              <c:numCache>
                <c:formatCode>General</c:formatCode>
                <c:ptCount val="20"/>
                <c:pt idx="0">
                  <c:v>11.272058714903723</c:v>
                </c:pt>
                <c:pt idx="1">
                  <c:v>10.191532264112237</c:v>
                </c:pt>
                <c:pt idx="2">
                  <c:v>9.4588307082907228</c:v>
                </c:pt>
                <c:pt idx="3">
                  <c:v>8.5440841183951637</c:v>
                </c:pt>
                <c:pt idx="4">
                  <c:v>7.8898565349448866</c:v>
                </c:pt>
                <c:pt idx="5">
                  <c:v>7.2261025675548387</c:v>
                </c:pt>
                <c:pt idx="6">
                  <c:v>6.6144713247896476</c:v>
                </c:pt>
                <c:pt idx="7">
                  <c:v>6.0259172736517082</c:v>
                </c:pt>
                <c:pt idx="8">
                  <c:v>5.5056624005475552</c:v>
                </c:pt>
                <c:pt idx="9">
                  <c:v>5.0565038242994227</c:v>
                </c:pt>
                <c:pt idx="10">
                  <c:v>4.61937472275046</c:v>
                </c:pt>
                <c:pt idx="11">
                  <c:v>4.5221531668255626</c:v>
                </c:pt>
                <c:pt idx="12">
                  <c:v>4.3597085512443607</c:v>
                </c:pt>
                <c:pt idx="13">
                  <c:v>4.2056156393460808</c:v>
                </c:pt>
                <c:pt idx="14">
                  <c:v>4.0580138664404277</c:v>
                </c:pt>
                <c:pt idx="15">
                  <c:v>3.9130854669493189</c:v>
                </c:pt>
                <c:pt idx="16">
                  <c:v>3.7748340893920753</c:v>
                </c:pt>
                <c:pt idx="17">
                  <c:v>3.64273407135419</c:v>
                </c:pt>
                <c:pt idx="18">
                  <c:v>3.5126684808048347</c:v>
                </c:pt>
                <c:pt idx="19">
                  <c:v>3.3884084826415819</c:v>
                </c:pt>
              </c:numCache>
            </c:numRef>
          </c:yVal>
          <c:smooth val="0"/>
        </c:ser>
        <c:ser>
          <c:idx val="3"/>
          <c:order val="2"/>
          <c:tx>
            <c:v>dispergace 25 min (E=292 116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[3]zpracování!$V$2:$V$21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[3]zpracování!$X$2:$X$21</c:f>
              <c:numCache>
                <c:formatCode>General</c:formatCode>
                <c:ptCount val="20"/>
                <c:pt idx="0">
                  <c:v>13.575218597054469</c:v>
                </c:pt>
                <c:pt idx="1">
                  <c:v>11.603214689968453</c:v>
                </c:pt>
                <c:pt idx="2">
                  <c:v>10.664881851302235</c:v>
                </c:pt>
                <c:pt idx="3">
                  <c:v>9.5067237678617804</c:v>
                </c:pt>
                <c:pt idx="4">
                  <c:v>8.6881719529258774</c:v>
                </c:pt>
                <c:pt idx="5">
                  <c:v>7.8666996792846975</c:v>
                </c:pt>
                <c:pt idx="6">
                  <c:v>7.118376502639296</c:v>
                </c:pt>
                <c:pt idx="7">
                  <c:v>6.4067481585124453</c:v>
                </c:pt>
                <c:pt idx="8">
                  <c:v>5.7851768011295022</c:v>
                </c:pt>
                <c:pt idx="9">
                  <c:v>5.2546475367843923</c:v>
                </c:pt>
                <c:pt idx="10">
                  <c:v>4.7441896200122722</c:v>
                </c:pt>
                <c:pt idx="11">
                  <c:v>4.7891611710203303</c:v>
                </c:pt>
                <c:pt idx="12">
                  <c:v>4.5971704923283392</c:v>
                </c:pt>
                <c:pt idx="13">
                  <c:v>4.4158313139451888</c:v>
                </c:pt>
                <c:pt idx="14">
                  <c:v>4.2428668702385837</c:v>
                </c:pt>
                <c:pt idx="15">
                  <c:v>4.0737583523411205</c:v>
                </c:pt>
                <c:pt idx="16">
                  <c:v>3.9131302232097371</c:v>
                </c:pt>
                <c:pt idx="17">
                  <c:v>3.7602982070581499</c:v>
                </c:pt>
                <c:pt idx="18">
                  <c:v>3.6104596531091917</c:v>
                </c:pt>
                <c:pt idx="19">
                  <c:v>3.4679213076827975</c:v>
                </c:pt>
              </c:numCache>
            </c:numRef>
          </c:yVal>
          <c:smooth val="0"/>
        </c:ser>
        <c:ser>
          <c:idx val="4"/>
          <c:order val="3"/>
          <c:tx>
            <c:v>dispergace 32,5 min (E=419 690 J/kg)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[4]zpracování!$V$2:$V$21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[4]zpracování!$X$2:$X$21</c:f>
              <c:numCache>
                <c:formatCode>General</c:formatCode>
                <c:ptCount val="20"/>
                <c:pt idx="0">
                  <c:v>14.664269637208465</c:v>
                </c:pt>
                <c:pt idx="1">
                  <c:v>12.483732160324459</c:v>
                </c:pt>
                <c:pt idx="2">
                  <c:v>11.449416524579942</c:v>
                </c:pt>
                <c:pt idx="3">
                  <c:v>10.176029459298364</c:v>
                </c:pt>
                <c:pt idx="4">
                  <c:v>9.2784087532898329</c:v>
                </c:pt>
                <c:pt idx="5">
                  <c:v>8.3797658200530911</c:v>
                </c:pt>
                <c:pt idx="6">
                  <c:v>7.5632318601775577</c:v>
                </c:pt>
                <c:pt idx="7">
                  <c:v>6.788776141936621</c:v>
                </c:pt>
                <c:pt idx="8">
                  <c:v>6.1141249149463945</c:v>
                </c:pt>
                <c:pt idx="9">
                  <c:v>5.5397531696377174</c:v>
                </c:pt>
                <c:pt idx="10">
                  <c:v>4.9885134484080815</c:v>
                </c:pt>
                <c:pt idx="11">
                  <c:v>4.9883477109050531</c:v>
                </c:pt>
                <c:pt idx="12">
                  <c:v>4.7660441599601056</c:v>
                </c:pt>
                <c:pt idx="13">
                  <c:v>4.557045042235095</c:v>
                </c:pt>
                <c:pt idx="14">
                  <c:v>4.3586092173889863</c:v>
                </c:pt>
                <c:pt idx="15">
                  <c:v>4.1654884866132083</c:v>
                </c:pt>
                <c:pt idx="16">
                  <c:v>3.9828980458451197</c:v>
                </c:pt>
                <c:pt idx="17">
                  <c:v>3.8099624055439447</c:v>
                </c:pt>
                <c:pt idx="18">
                  <c:v>3.6411916845985974</c:v>
                </c:pt>
                <c:pt idx="19">
                  <c:v>3.4813841449817429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58696"/>
        <c:axId val="490163008"/>
      </c:scatterChart>
      <c:valAx>
        <c:axId val="490158696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3008"/>
        <c:crosses val="autoZero"/>
        <c:crossBetween val="midCat"/>
      </c:valAx>
      <c:valAx>
        <c:axId val="490163008"/>
        <c:scaling>
          <c:logBase val="10"/>
          <c:orientation val="minMax"/>
          <c:max val="15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noFill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58696"/>
        <c:crossesAt val="0.1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121330421932553"/>
          <c:y val="0.19515190155886386"/>
          <c:w val="0.35465037458552973"/>
          <c:h val="0.22773438745258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-</a:t>
            </a:r>
            <a:r>
              <a:rPr lang="en-GB" baseline="0"/>
              <a:t> </a:t>
            </a:r>
            <a:r>
              <a:rPr lang="cs-CZ" i="1" baseline="0"/>
              <a:t>step 2 </a:t>
            </a:r>
            <a:endParaRPr lang="cs-CZ" i="1"/>
          </a:p>
        </c:rich>
      </c:tx>
      <c:layout>
        <c:manualLayout>
          <c:xMode val="edge"/>
          <c:yMode val="edge"/>
          <c:x val="0.17186011607703966"/>
          <c:y val="3.09302339485468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8.4834128128350159E-2"/>
          <c:y val="0.11264996203492787"/>
          <c:w val="0.86966308084728827"/>
          <c:h val="0.75248805744384462"/>
        </c:manualLayout>
      </c:layout>
      <c:scatterChart>
        <c:scatterStyle val="lineMarker"/>
        <c:varyColors val="0"/>
        <c:ser>
          <c:idx val="0"/>
          <c:order val="0"/>
          <c:tx>
            <c:v>po homogenizace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[1]zpracování!$X$22:$X$41</c:f>
              <c:numCache>
                <c:formatCode>General</c:formatCode>
                <c:ptCount val="20"/>
                <c:pt idx="0">
                  <c:v>3.328004982377982</c:v>
                </c:pt>
                <c:pt idx="1">
                  <c:v>3.3841135513209379</c:v>
                </c:pt>
                <c:pt idx="2">
                  <c:v>3.440555582723468</c:v>
                </c:pt>
                <c:pt idx="3">
                  <c:v>3.4991018606422246</c:v>
                </c:pt>
                <c:pt idx="4">
                  <c:v>3.5580192119154885</c:v>
                </c:pt>
                <c:pt idx="5">
                  <c:v>3.6185966357611656</c:v>
                </c:pt>
                <c:pt idx="6">
                  <c:v>3.679111454780295</c:v>
                </c:pt>
                <c:pt idx="7">
                  <c:v>3.7410854257637198</c:v>
                </c:pt>
                <c:pt idx="8">
                  <c:v>3.8051604139505533</c:v>
                </c:pt>
                <c:pt idx="9">
                  <c:v>3.8607333130269308</c:v>
                </c:pt>
                <c:pt idx="10">
                  <c:v>3.9938919561375643</c:v>
                </c:pt>
                <c:pt idx="11">
                  <c:v>4.1234171898393619</c:v>
                </c:pt>
                <c:pt idx="12">
                  <c:v>4.2654386490125757</c:v>
                </c:pt>
                <c:pt idx="13">
                  <c:v>4.4171491043593054</c:v>
                </c:pt>
                <c:pt idx="14">
                  <c:v>4.5661137715249023</c:v>
                </c:pt>
                <c:pt idx="15">
                  <c:v>4.7191077048599572</c:v>
                </c:pt>
                <c:pt idx="16">
                  <c:v>4.8622212143058743</c:v>
                </c:pt>
                <c:pt idx="17">
                  <c:v>5.051271191463333</c:v>
                </c:pt>
                <c:pt idx="18">
                  <c:v>5.1946051747538986</c:v>
                </c:pt>
                <c:pt idx="19">
                  <c:v>5.3946768470009703</c:v>
                </c:pt>
              </c:numCache>
            </c:numRef>
          </c:yVal>
          <c:smooth val="0"/>
        </c:ser>
        <c:ser>
          <c:idx val="2"/>
          <c:order val="1"/>
          <c:tx>
            <c:v>dispergace 15 min (E=164 034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[2]zpracování!$V$22:$V$41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[2]zpracování!$X$22:$X$41</c:f>
              <c:numCache>
                <c:formatCode>General</c:formatCode>
                <c:ptCount val="20"/>
                <c:pt idx="0">
                  <c:v>3.3518069833690953</c:v>
                </c:pt>
                <c:pt idx="1">
                  <c:v>3.4184312138674344</c:v>
                </c:pt>
                <c:pt idx="2">
                  <c:v>3.4856492225632221</c:v>
                </c:pt>
                <c:pt idx="3">
                  <c:v>3.5555799988906767</c:v>
                </c:pt>
                <c:pt idx="4">
                  <c:v>3.626163669346202</c:v>
                </c:pt>
                <c:pt idx="5">
                  <c:v>3.6989524120539863</c:v>
                </c:pt>
                <c:pt idx="6">
                  <c:v>3.7718818892450816</c:v>
                </c:pt>
                <c:pt idx="7">
                  <c:v>3.8467905246083784</c:v>
                </c:pt>
                <c:pt idx="8">
                  <c:v>3.9244702400382465</c:v>
                </c:pt>
                <c:pt idx="9">
                  <c:v>3.9192825275151271</c:v>
                </c:pt>
                <c:pt idx="10">
                  <c:v>4.1293952948625963</c:v>
                </c:pt>
                <c:pt idx="11">
                  <c:v>4.3374386552016544</c:v>
                </c:pt>
                <c:pt idx="12">
                  <c:v>4.5696432720402873</c:v>
                </c:pt>
                <c:pt idx="13">
                  <c:v>4.8223426763079926</c:v>
                </c:pt>
                <c:pt idx="14">
                  <c:v>5.0750730562897113</c:v>
                </c:pt>
                <c:pt idx="15">
                  <c:v>5.3393156933379942</c:v>
                </c:pt>
                <c:pt idx="16">
                  <c:v>5.5907203115459172</c:v>
                </c:pt>
                <c:pt idx="17">
                  <c:v>5.9289878254536212</c:v>
                </c:pt>
                <c:pt idx="18">
                  <c:v>6.1900662603584138</c:v>
                </c:pt>
                <c:pt idx="19">
                  <c:v>6.5610347009074319</c:v>
                </c:pt>
              </c:numCache>
            </c:numRef>
          </c:yVal>
          <c:smooth val="0"/>
        </c:ser>
        <c:ser>
          <c:idx val="3"/>
          <c:order val="2"/>
          <c:tx>
            <c:v>dispergace 25 min (E=292 116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[3]zpracování!$V$22:$V$41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[3]zpracování!$X$22:$X$41</c:f>
              <c:numCache>
                <c:formatCode>General</c:formatCode>
                <c:ptCount val="20"/>
                <c:pt idx="0">
                  <c:v>3.4015164370159643</c:v>
                </c:pt>
                <c:pt idx="1">
                  <c:v>3.4774124374449293</c:v>
                </c:pt>
                <c:pt idx="2">
                  <c:v>3.5541667099318404</c:v>
                </c:pt>
                <c:pt idx="3">
                  <c:v>3.6342091632916791</c:v>
                </c:pt>
                <c:pt idx="4">
                  <c:v>3.7151925900939533</c:v>
                </c:pt>
                <c:pt idx="5">
                  <c:v>3.7989062545724481</c:v>
                </c:pt>
                <c:pt idx="6">
                  <c:v>3.8829822204373641</c:v>
                </c:pt>
                <c:pt idx="7">
                  <c:v>3.9695451334835892</c:v>
                </c:pt>
                <c:pt idx="8">
                  <c:v>4.0595262048658389</c:v>
                </c:pt>
                <c:pt idx="9">
                  <c:v>4.0774842613693236</c:v>
                </c:pt>
                <c:pt idx="10">
                  <c:v>4.3139962826720435</c:v>
                </c:pt>
                <c:pt idx="11">
                  <c:v>4.5491263507422293</c:v>
                </c:pt>
                <c:pt idx="12">
                  <c:v>4.8126255526396022</c:v>
                </c:pt>
                <c:pt idx="13">
                  <c:v>5.1005955801169254</c:v>
                </c:pt>
                <c:pt idx="14">
                  <c:v>5.3898068562771559</c:v>
                </c:pt>
                <c:pt idx="15">
                  <c:v>5.6934217229950645</c:v>
                </c:pt>
                <c:pt idx="16">
                  <c:v>5.983400842131477</c:v>
                </c:pt>
                <c:pt idx="17">
                  <c:v>6.3752065337569066</c:v>
                </c:pt>
                <c:pt idx="18">
                  <c:v>6.6788326572634089</c:v>
                </c:pt>
                <c:pt idx="19">
                  <c:v>7.1120070351135798</c:v>
                </c:pt>
              </c:numCache>
            </c:numRef>
          </c:yVal>
          <c:smooth val="0"/>
        </c:ser>
        <c:ser>
          <c:idx val="4"/>
          <c:order val="3"/>
          <c:tx>
            <c:v>dispergace 32,5 min (E=419 690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[4]zpracování!$V$22:$V$41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[4]zpracování!$X$22:$X$41</c:f>
              <c:numCache>
                <c:formatCode>General</c:formatCode>
                <c:ptCount val="20"/>
                <c:pt idx="0">
                  <c:v>3.3985390227896413</c:v>
                </c:pt>
                <c:pt idx="1">
                  <c:v>3.484175318787833</c:v>
                </c:pt>
                <c:pt idx="2">
                  <c:v>3.5710231718209178</c:v>
                </c:pt>
                <c:pt idx="3">
                  <c:v>3.6618470952788309</c:v>
                </c:pt>
                <c:pt idx="4">
                  <c:v>3.7539991340490637</c:v>
                </c:pt>
                <c:pt idx="5">
                  <c:v>3.8495279759193477</c:v>
                </c:pt>
                <c:pt idx="6">
                  <c:v>3.9457412786497699</c:v>
                </c:pt>
                <c:pt idx="7">
                  <c:v>4.0450789169122592</c:v>
                </c:pt>
                <c:pt idx="8">
                  <c:v>4.148632809856176</c:v>
                </c:pt>
                <c:pt idx="9">
                  <c:v>4.1930420083721707</c:v>
                </c:pt>
                <c:pt idx="10">
                  <c:v>4.4494185642215074</c:v>
                </c:pt>
                <c:pt idx="11">
                  <c:v>4.7050306110369027</c:v>
                </c:pt>
                <c:pt idx="12">
                  <c:v>4.9923077274691661</c:v>
                </c:pt>
                <c:pt idx="13">
                  <c:v>5.3072093195413714</c:v>
                </c:pt>
                <c:pt idx="14">
                  <c:v>5.6244102047785525</c:v>
                </c:pt>
                <c:pt idx="15">
                  <c:v>5.9583718471126623</c:v>
                </c:pt>
                <c:pt idx="16">
                  <c:v>6.2782107144079875</c:v>
                </c:pt>
                <c:pt idx="17">
                  <c:v>6.7116504249770692</c:v>
                </c:pt>
                <c:pt idx="18">
                  <c:v>7.0485092482092426</c:v>
                </c:pt>
                <c:pt idx="19">
                  <c:v>7.5304823576263047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59088"/>
        <c:axId val="490156736"/>
      </c:scatterChart>
      <c:valAx>
        <c:axId val="490159088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56736"/>
        <c:crosses val="autoZero"/>
        <c:crossBetween val="midCat"/>
      </c:valAx>
      <c:valAx>
        <c:axId val="490156736"/>
        <c:scaling>
          <c:logBase val="10"/>
          <c:orientation val="minMax"/>
          <c:max val="10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59088"/>
        <c:crossesAt val="0.1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109192233323788"/>
          <c:y val="0.35979427672755487"/>
          <c:w val="0.28353323481623621"/>
          <c:h val="0.182187509962064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-</a:t>
            </a:r>
            <a:r>
              <a:rPr lang="en-GB" baseline="0"/>
              <a:t> </a:t>
            </a:r>
            <a:r>
              <a:rPr lang="cs-CZ" i="1" baseline="0"/>
              <a:t>step 3 </a:t>
            </a:r>
            <a:endParaRPr lang="cs-CZ" i="1"/>
          </a:p>
        </c:rich>
      </c:tx>
      <c:layout>
        <c:manualLayout>
          <c:xMode val="edge"/>
          <c:yMode val="edge"/>
          <c:x val="0.17186011607703966"/>
          <c:y val="3.09302339485468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9.6038583412367567E-2"/>
          <c:y val="0.11264996203492787"/>
          <c:w val="0.85845857503106227"/>
          <c:h val="0.75248805744384462"/>
        </c:manualLayout>
      </c:layout>
      <c:scatterChart>
        <c:scatterStyle val="lineMarker"/>
        <c:varyColors val="0"/>
        <c:ser>
          <c:idx val="0"/>
          <c:order val="0"/>
          <c:tx>
            <c:v>po homogenizace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[1]zpracování!$X$42:$X$61</c:f>
              <c:numCache>
                <c:formatCode>General</c:formatCode>
                <c:ptCount val="20"/>
                <c:pt idx="0">
                  <c:v>5.7408568342421402</c:v>
                </c:pt>
                <c:pt idx="1">
                  <c:v>5.5454715227036129</c:v>
                </c:pt>
                <c:pt idx="2">
                  <c:v>5.405108223631597</c:v>
                </c:pt>
                <c:pt idx="3">
                  <c:v>5.2194638898170869</c:v>
                </c:pt>
                <c:pt idx="4">
                  <c:v>5.0785270848854616</c:v>
                </c:pt>
                <c:pt idx="5">
                  <c:v>4.927463361885847</c:v>
                </c:pt>
                <c:pt idx="6">
                  <c:v>4.7799702197541007</c:v>
                </c:pt>
                <c:pt idx="7">
                  <c:v>4.6293294338849496</c:v>
                </c:pt>
                <c:pt idx="8">
                  <c:v>4.4879022997147846</c:v>
                </c:pt>
                <c:pt idx="9">
                  <c:v>4.3585631948558987</c:v>
                </c:pt>
                <c:pt idx="10">
                  <c:v>4.2252289789288913</c:v>
                </c:pt>
                <c:pt idx="11">
                  <c:v>4.025896328507816</c:v>
                </c:pt>
                <c:pt idx="12">
                  <c:v>3.922045546824366</c:v>
                </c:pt>
                <c:pt idx="13">
                  <c:v>3.8225077023866492</c:v>
                </c:pt>
                <c:pt idx="14">
                  <c:v>3.7261813861650537</c:v>
                </c:pt>
                <c:pt idx="15">
                  <c:v>3.6306210076600616</c:v>
                </c:pt>
                <c:pt idx="16">
                  <c:v>3.538516573751441</c:v>
                </c:pt>
                <c:pt idx="17">
                  <c:v>3.4496058025214031</c:v>
                </c:pt>
                <c:pt idx="18">
                  <c:v>3.3611598895537833</c:v>
                </c:pt>
                <c:pt idx="19">
                  <c:v>3.2757839183726456</c:v>
                </c:pt>
              </c:numCache>
            </c:numRef>
          </c:yVal>
          <c:smooth val="0"/>
        </c:ser>
        <c:ser>
          <c:idx val="2"/>
          <c:order val="1"/>
          <c:tx>
            <c:v>dispergace 15 min E=164 034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[2]zpracování!$V$42:$V$61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[2]zpracování!$X$42:$X$61</c:f>
              <c:numCache>
                <c:formatCode>General</c:formatCode>
                <c:ptCount val="20"/>
                <c:pt idx="0">
                  <c:v>7.1436292029932282</c:v>
                </c:pt>
                <c:pt idx="1">
                  <c:v>6.7908548106088631</c:v>
                </c:pt>
                <c:pt idx="2">
                  <c:v>6.5409386791520046</c:v>
                </c:pt>
                <c:pt idx="3">
                  <c:v>6.2149906505802814</c:v>
                </c:pt>
                <c:pt idx="4">
                  <c:v>5.9710853378351665</c:v>
                </c:pt>
                <c:pt idx="5">
                  <c:v>5.7131103003877373</c:v>
                </c:pt>
                <c:pt idx="6">
                  <c:v>5.4647375895134598</c:v>
                </c:pt>
                <c:pt idx="7">
                  <c:v>5.2146986298462306</c:v>
                </c:pt>
                <c:pt idx="8">
                  <c:v>4.9833517890885117</c:v>
                </c:pt>
                <c:pt idx="9">
                  <c:v>4.7747083867214055</c:v>
                </c:pt>
                <c:pt idx="10">
                  <c:v>4.5625986430628602</c:v>
                </c:pt>
                <c:pt idx="11">
                  <c:v>4.3238542382432987</c:v>
                </c:pt>
                <c:pt idx="12">
                  <c:v>4.1839641674891208</c:v>
                </c:pt>
                <c:pt idx="13">
                  <c:v>4.0507789644962333</c:v>
                </c:pt>
                <c:pt idx="14">
                  <c:v>3.922741291201393</c:v>
                </c:pt>
                <c:pt idx="15">
                  <c:v>3.7965641291429977</c:v>
                </c:pt>
                <c:pt idx="16">
                  <c:v>3.6757595575559514</c:v>
                </c:pt>
                <c:pt idx="17">
                  <c:v>3.5599119533630654</c:v>
                </c:pt>
                <c:pt idx="18">
                  <c:v>3.4454331369115065</c:v>
                </c:pt>
                <c:pt idx="19">
                  <c:v>3.3356636848324142</c:v>
                </c:pt>
              </c:numCache>
            </c:numRef>
          </c:yVal>
          <c:smooth val="0"/>
        </c:ser>
        <c:ser>
          <c:idx val="3"/>
          <c:order val="2"/>
          <c:tx>
            <c:v>dispergace 25 min (E=292 116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[3]zpracování!$V$42:$V$61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[3]zpracování!$X$42:$X$61</c:f>
              <c:numCache>
                <c:formatCode>General</c:formatCode>
                <c:ptCount val="20"/>
                <c:pt idx="0">
                  <c:v>7.8345028827081888</c:v>
                </c:pt>
                <c:pt idx="1">
                  <c:v>7.4012185738330984</c:v>
                </c:pt>
                <c:pt idx="2">
                  <c:v>7.0959351561535042</c:v>
                </c:pt>
                <c:pt idx="3">
                  <c:v>6.6999409242396251</c:v>
                </c:pt>
                <c:pt idx="4">
                  <c:v>6.4052852613365108</c:v>
                </c:pt>
                <c:pt idx="5">
                  <c:v>6.0952458338463202</c:v>
                </c:pt>
                <c:pt idx="6">
                  <c:v>5.7983739333929245</c:v>
                </c:pt>
                <c:pt idx="7">
                  <c:v>5.5011879934948347</c:v>
                </c:pt>
                <c:pt idx="8">
                  <c:v>5.2277789390502525</c:v>
                </c:pt>
                <c:pt idx="9">
                  <c:v>4.9825390124004745</c:v>
                </c:pt>
                <c:pt idx="10">
                  <c:v>4.7345771506368859</c:v>
                </c:pt>
                <c:pt idx="11">
                  <c:v>4.4748025835905825</c:v>
                </c:pt>
                <c:pt idx="12">
                  <c:v>4.3202917940627366</c:v>
                </c:pt>
                <c:pt idx="13">
                  <c:v>4.1735147641273223</c:v>
                </c:pt>
                <c:pt idx="14">
                  <c:v>4.0327215968400125</c:v>
                </c:pt>
                <c:pt idx="15">
                  <c:v>3.8942817009562036</c:v>
                </c:pt>
                <c:pt idx="16">
                  <c:v>3.7620312434302861</c:v>
                </c:pt>
                <c:pt idx="17">
                  <c:v>3.6354864893988581</c:v>
                </c:pt>
                <c:pt idx="18">
                  <c:v>3.5107135339919733</c:v>
                </c:pt>
                <c:pt idx="19">
                  <c:v>3.3913395613983037</c:v>
                </c:pt>
              </c:numCache>
            </c:numRef>
          </c:yVal>
          <c:smooth val="0"/>
        </c:ser>
        <c:ser>
          <c:idx val="4"/>
          <c:order val="3"/>
          <c:tx>
            <c:v>dispergace 32,5 min (E=419 690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[4]zpracování!$V$42:$V$61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[4]zpracování!$X$42:$X$61</c:f>
              <c:numCache>
                <c:formatCode>General</c:formatCode>
                <c:ptCount val="20"/>
                <c:pt idx="0">
                  <c:v>8.4167332487822861</c:v>
                </c:pt>
                <c:pt idx="1">
                  <c:v>7.9265535127687583</c:v>
                </c:pt>
                <c:pt idx="2">
                  <c:v>7.5821186959025049</c:v>
                </c:pt>
                <c:pt idx="3">
                  <c:v>7.1365507940208079</c:v>
                </c:pt>
                <c:pt idx="4">
                  <c:v>6.8059366113655582</c:v>
                </c:pt>
                <c:pt idx="5">
                  <c:v>6.4589589922412687</c:v>
                </c:pt>
                <c:pt idx="6">
                  <c:v>6.1276205667007799</c:v>
                </c:pt>
                <c:pt idx="7">
                  <c:v>5.7968597673172351</c:v>
                </c:pt>
                <c:pt idx="8">
                  <c:v>5.4934228571890253</c:v>
                </c:pt>
                <c:pt idx="9">
                  <c:v>5.2219850085576915</c:v>
                </c:pt>
                <c:pt idx="10">
                  <c:v>4.9482765646643152</c:v>
                </c:pt>
                <c:pt idx="11">
                  <c:v>4.597827917813988</c:v>
                </c:pt>
                <c:pt idx="12">
                  <c:v>4.4218313317128093</c:v>
                </c:pt>
                <c:pt idx="13">
                  <c:v>4.255287926571734</c:v>
                </c:pt>
                <c:pt idx="14">
                  <c:v>4.0961423021145702</c:v>
                </c:pt>
                <c:pt idx="15">
                  <c:v>3.9402554185501439</c:v>
                </c:pt>
                <c:pt idx="16">
                  <c:v>3.79190977968952</c:v>
                </c:pt>
                <c:pt idx="17">
                  <c:v>3.6505036392448345</c:v>
                </c:pt>
                <c:pt idx="18">
                  <c:v>3.5116099757536863</c:v>
                </c:pt>
                <c:pt idx="19">
                  <c:v>3.379236775323808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65360"/>
        <c:axId val="490161832"/>
      </c:scatterChart>
      <c:valAx>
        <c:axId val="490165360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1832"/>
        <c:crosses val="autoZero"/>
        <c:crossBetween val="midCat"/>
      </c:valAx>
      <c:valAx>
        <c:axId val="490161832"/>
        <c:scaling>
          <c:logBase val="10"/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5360"/>
        <c:crossesAt val="0.1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042899049383531"/>
          <c:y val="0.39488199602580043"/>
          <c:w val="0.28353323481623621"/>
          <c:h val="0.182187509962064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-</a:t>
            </a:r>
            <a:r>
              <a:rPr lang="en-GB" baseline="0"/>
              <a:t> </a:t>
            </a:r>
            <a:r>
              <a:rPr lang="cs-CZ" i="1" baseline="0"/>
              <a:t>step 4 </a:t>
            </a:r>
            <a:endParaRPr lang="cs-CZ" i="1"/>
          </a:p>
        </c:rich>
      </c:tx>
      <c:layout>
        <c:manualLayout>
          <c:xMode val="edge"/>
          <c:yMode val="edge"/>
          <c:x val="0.17186011607703966"/>
          <c:y val="3.09302339485468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8.4834128128350159E-2"/>
          <c:y val="0.11264996203492787"/>
          <c:w val="0.86966308084728827"/>
          <c:h val="0.75248805744384462"/>
        </c:manualLayout>
      </c:layout>
      <c:scatterChart>
        <c:scatterStyle val="lineMarker"/>
        <c:varyColors val="0"/>
        <c:ser>
          <c:idx val="0"/>
          <c:order val="0"/>
          <c:tx>
            <c:v>po homogenizace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[1]zpracování!$X$62:$X$81</c:f>
              <c:numCache>
                <c:formatCode>General</c:formatCode>
                <c:ptCount val="20"/>
                <c:pt idx="0">
                  <c:v>3.2714771602868948</c:v>
                </c:pt>
                <c:pt idx="1">
                  <c:v>3.3287170174314418</c:v>
                </c:pt>
                <c:pt idx="2">
                  <c:v>3.3863329443608761</c:v>
                </c:pt>
                <c:pt idx="3">
                  <c:v>3.4461343035282459</c:v>
                </c:pt>
                <c:pt idx="4">
                  <c:v>3.5063525462372267</c:v>
                </c:pt>
                <c:pt idx="5">
                  <c:v>3.5683064750049285</c:v>
                </c:pt>
                <c:pt idx="6">
                  <c:v>3.6302351858966868</c:v>
                </c:pt>
                <c:pt idx="7">
                  <c:v>3.6936967026661396</c:v>
                </c:pt>
                <c:pt idx="8">
                  <c:v>3.7593510850902607</c:v>
                </c:pt>
                <c:pt idx="9">
                  <c:v>3.7412077861760711</c:v>
                </c:pt>
                <c:pt idx="10">
                  <c:v>3.8890510549762194</c:v>
                </c:pt>
                <c:pt idx="11">
                  <c:v>4.0335382264402542</c:v>
                </c:pt>
                <c:pt idx="12">
                  <c:v>4.1927120270025187</c:v>
                </c:pt>
                <c:pt idx="13">
                  <c:v>4.3635835579175266</c:v>
                </c:pt>
                <c:pt idx="14">
                  <c:v>4.5321811608548384</c:v>
                </c:pt>
                <c:pt idx="15">
                  <c:v>4.7061594326850216</c:v>
                </c:pt>
                <c:pt idx="16">
                  <c:v>4.8696342685222591</c:v>
                </c:pt>
                <c:pt idx="17">
                  <c:v>5.0866352038587594</c:v>
                </c:pt>
                <c:pt idx="18">
                  <c:v>5.2519391326768305</c:v>
                </c:pt>
                <c:pt idx="19">
                  <c:v>5.4837666569355976</c:v>
                </c:pt>
              </c:numCache>
            </c:numRef>
          </c:yVal>
          <c:smooth val="0"/>
        </c:ser>
        <c:ser>
          <c:idx val="2"/>
          <c:order val="1"/>
          <c:tx>
            <c:v>dispergace 15 min (E=164 034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[2]zpracování!$V$62:$V$81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[2]zpracování!$X$62:$X$81</c:f>
              <c:numCache>
                <c:formatCode>General</c:formatCode>
                <c:ptCount val="20"/>
                <c:pt idx="0">
                  <c:v>3.3297605896178752</c:v>
                </c:pt>
                <c:pt idx="1">
                  <c:v>3.3912865815876252</c:v>
                </c:pt>
                <c:pt idx="2">
                  <c:v>3.4532761902282769</c:v>
                </c:pt>
                <c:pt idx="3">
                  <c:v>3.5176791199606745</c:v>
                </c:pt>
                <c:pt idx="4">
                  <c:v>3.5825937817319224</c:v>
                </c:pt>
                <c:pt idx="5">
                  <c:v>3.6494441590845934</c:v>
                </c:pt>
                <c:pt idx="6">
                  <c:v>3.7163318024523666</c:v>
                </c:pt>
                <c:pt idx="7">
                  <c:v>3.784940780889321</c:v>
                </c:pt>
                <c:pt idx="8">
                  <c:v>3.8559894359120892</c:v>
                </c:pt>
                <c:pt idx="9">
                  <c:v>3.9047662605576368</c:v>
                </c:pt>
                <c:pt idx="10">
                  <c:v>4.0857939706785036</c:v>
                </c:pt>
                <c:pt idx="11">
                  <c:v>4.2638421413731971</c:v>
                </c:pt>
                <c:pt idx="12">
                  <c:v>4.4612410944162617</c:v>
                </c:pt>
                <c:pt idx="13">
                  <c:v>4.6745627758929746</c:v>
                </c:pt>
                <c:pt idx="14">
                  <c:v>4.8864368485596117</c:v>
                </c:pt>
                <c:pt idx="15">
                  <c:v>5.1064759114159557</c:v>
                </c:pt>
                <c:pt idx="16">
                  <c:v>5.3144906657479787</c:v>
                </c:pt>
                <c:pt idx="17">
                  <c:v>5.5924413948522327</c:v>
                </c:pt>
                <c:pt idx="18">
                  <c:v>5.8055308843088111</c:v>
                </c:pt>
                <c:pt idx="19">
                  <c:v>6.1062860656338884</c:v>
                </c:pt>
              </c:numCache>
            </c:numRef>
          </c:yVal>
          <c:smooth val="0"/>
        </c:ser>
        <c:ser>
          <c:idx val="3"/>
          <c:order val="2"/>
          <c:tx>
            <c:v>dispergace 25 min (E=292 116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[3]zpracování!$V$62:$V$81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[3]zpracování!$X$62:$X$81</c:f>
              <c:numCache>
                <c:formatCode>General</c:formatCode>
                <c:ptCount val="20"/>
                <c:pt idx="0">
                  <c:v>3.3847744736705283</c:v>
                </c:pt>
                <c:pt idx="1">
                  <c:v>3.4530520974059318</c:v>
                </c:pt>
                <c:pt idx="2">
                  <c:v>3.5219580453083728</c:v>
                </c:pt>
                <c:pt idx="3">
                  <c:v>3.5936655958533281</c:v>
                </c:pt>
                <c:pt idx="4">
                  <c:v>3.6660636379945464</c:v>
                </c:pt>
                <c:pt idx="5">
                  <c:v>3.7407451132643534</c:v>
                </c:pt>
                <c:pt idx="6">
                  <c:v>3.8155926347130293</c:v>
                </c:pt>
                <c:pt idx="7">
                  <c:v>3.8924934960000033</c:v>
                </c:pt>
                <c:pt idx="8">
                  <c:v>3.9722623652259821</c:v>
                </c:pt>
                <c:pt idx="9">
                  <c:v>4.0067008997817615</c:v>
                </c:pt>
                <c:pt idx="10">
                  <c:v>4.2095279667465348</c:v>
                </c:pt>
                <c:pt idx="11">
                  <c:v>4.4098048196281212</c:v>
                </c:pt>
                <c:pt idx="12">
                  <c:v>4.6327257482444812</c:v>
                </c:pt>
                <c:pt idx="13">
                  <c:v>4.8746238046676433</c:v>
                </c:pt>
                <c:pt idx="14">
                  <c:v>5.1158626861473717</c:v>
                </c:pt>
                <c:pt idx="15">
                  <c:v>5.3673929173384725</c:v>
                </c:pt>
                <c:pt idx="16">
                  <c:v>5.6060743740352708</c:v>
                </c:pt>
                <c:pt idx="17">
                  <c:v>5.9263073700601856</c:v>
                </c:pt>
                <c:pt idx="18">
                  <c:v>6.1727848332536475</c:v>
                </c:pt>
                <c:pt idx="19">
                  <c:v>6.5220409618180391</c:v>
                </c:pt>
              </c:numCache>
            </c:numRef>
          </c:yVal>
          <c:smooth val="0"/>
        </c:ser>
        <c:ser>
          <c:idx val="4"/>
          <c:order val="3"/>
          <c:tx>
            <c:v>dispergace 32,5 min (E=419 690 J/kg)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[4]zpracování!$V$62:$V$81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[4]zpracování!$X$62:$X$81</c:f>
              <c:numCache>
                <c:formatCode>General</c:formatCode>
                <c:ptCount val="20"/>
                <c:pt idx="0">
                  <c:v>3.3586266635597202</c:v>
                </c:pt>
                <c:pt idx="1">
                  <c:v>3.4357997797696176</c:v>
                </c:pt>
                <c:pt idx="2">
                  <c:v>3.513896119336803</c:v>
                </c:pt>
                <c:pt idx="3">
                  <c:v>3.5953910920937306</c:v>
                </c:pt>
                <c:pt idx="4">
                  <c:v>3.6778979744910534</c:v>
                </c:pt>
                <c:pt idx="5">
                  <c:v>3.7632421876314885</c:v>
                </c:pt>
                <c:pt idx="6">
                  <c:v>3.849011574715429</c:v>
                </c:pt>
                <c:pt idx="7">
                  <c:v>3.9373752039548244</c:v>
                </c:pt>
                <c:pt idx="8">
                  <c:v>4.029288311376745</c:v>
                </c:pt>
                <c:pt idx="9">
                  <c:v>4.0797895275570211</c:v>
                </c:pt>
                <c:pt idx="10">
                  <c:v>4.318443642979779</c:v>
                </c:pt>
                <c:pt idx="11">
                  <c:v>4.5558103781387631</c:v>
                </c:pt>
                <c:pt idx="12">
                  <c:v>4.8219362189914197</c:v>
                </c:pt>
                <c:pt idx="13">
                  <c:v>5.1129141678811898</c:v>
                </c:pt>
                <c:pt idx="14">
                  <c:v>5.4052828348902739</c:v>
                </c:pt>
                <c:pt idx="15">
                  <c:v>5.7123515764146369</c:v>
                </c:pt>
                <c:pt idx="16">
                  <c:v>6.0057557690846517</c:v>
                </c:pt>
                <c:pt idx="17">
                  <c:v>6.4023746843140037</c:v>
                </c:pt>
                <c:pt idx="18">
                  <c:v>6.7098698136974493</c:v>
                </c:pt>
                <c:pt idx="19">
                  <c:v>7.1487624890094983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60264"/>
        <c:axId val="490161048"/>
      </c:scatterChart>
      <c:valAx>
        <c:axId val="49016026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1048"/>
        <c:crosses val="autoZero"/>
        <c:crossBetween val="midCat"/>
      </c:valAx>
      <c:valAx>
        <c:axId val="490161048"/>
        <c:scaling>
          <c:logBase val="10"/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0264"/>
        <c:crossesAt val="0.1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669416322959629"/>
          <c:y val="0.47585365594482876"/>
          <c:w val="0.28353323481623621"/>
          <c:h val="0.182187509962064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baseline="0"/>
              <a:t>Reogram -</a:t>
            </a:r>
            <a:r>
              <a:rPr lang="en-GB" baseline="0"/>
              <a:t> </a:t>
            </a:r>
            <a:r>
              <a:rPr lang="cs-CZ" i="1" baseline="0"/>
              <a:t>step 1 </a:t>
            </a:r>
            <a:endParaRPr lang="cs-CZ" i="1"/>
          </a:p>
        </c:rich>
      </c:tx>
      <c:layout>
        <c:manualLayout>
          <c:xMode val="edge"/>
          <c:yMode val="edge"/>
          <c:x val="0.39594977098450923"/>
          <c:y val="3.09303239929017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8.4834128128350159E-2"/>
          <c:y val="0.11264996203492787"/>
          <c:w val="0.86966308084728827"/>
          <c:h val="0.75248805744384462"/>
        </c:manualLayout>
      </c:layout>
      <c:scatterChart>
        <c:scatterStyle val="smoothMarker"/>
        <c:varyColors val="0"/>
        <c:ser>
          <c:idx val="0"/>
          <c:order val="0"/>
          <c:tx>
            <c:v>po homogenizace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'[1]importovana data'!$J$2:$J$21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'[1]importovana data'!$K$2:$K$21</c:f>
              <c:numCache>
                <c:formatCode>General</c:formatCode>
                <c:ptCount val="20"/>
                <c:pt idx="0">
                  <c:v>4.1950000000000003</c:v>
                </c:pt>
                <c:pt idx="1">
                  <c:v>4.8550000000000004</c:v>
                </c:pt>
                <c:pt idx="2">
                  <c:v>5.6829999999999998</c:v>
                </c:pt>
                <c:pt idx="3">
                  <c:v>6.7160000000000002</c:v>
                </c:pt>
                <c:pt idx="4">
                  <c:v>8.0299999999999994</c:v>
                </c:pt>
                <c:pt idx="5">
                  <c:v>9.6560000000000006</c:v>
                </c:pt>
                <c:pt idx="6">
                  <c:v>11.661</c:v>
                </c:pt>
                <c:pt idx="7">
                  <c:v>14.087</c:v>
                </c:pt>
                <c:pt idx="8">
                  <c:v>17.108000000000001</c:v>
                </c:pt>
                <c:pt idx="9">
                  <c:v>20.837</c:v>
                </c:pt>
                <c:pt idx="10">
                  <c:v>25.457999999999998</c:v>
                </c:pt>
                <c:pt idx="11">
                  <c:v>30.893999999999998</c:v>
                </c:pt>
                <c:pt idx="12">
                  <c:v>38.008000000000003</c:v>
                </c:pt>
                <c:pt idx="13">
                  <c:v>46.734999999999999</c:v>
                </c:pt>
                <c:pt idx="14">
                  <c:v>57.728999999999999</c:v>
                </c:pt>
                <c:pt idx="15">
                  <c:v>71.546000000000006</c:v>
                </c:pt>
                <c:pt idx="16">
                  <c:v>88.41</c:v>
                </c:pt>
                <c:pt idx="17">
                  <c:v>109.788</c:v>
                </c:pt>
                <c:pt idx="18">
                  <c:v>136.571</c:v>
                </c:pt>
                <c:pt idx="19">
                  <c:v>169.52</c:v>
                </c:pt>
              </c:numCache>
            </c:numRef>
          </c:yVal>
          <c:smooth val="1"/>
        </c:ser>
        <c:ser>
          <c:idx val="2"/>
          <c:order val="1"/>
          <c:tx>
            <c:v>dispergace 15 min (E=164 034 J/kg)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'[2]importovana data'!$J$2:$J$21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'[2]importovana data'!$K$2:$K$21</c:f>
              <c:numCache>
                <c:formatCode>General</c:formatCode>
                <c:ptCount val="20"/>
                <c:pt idx="0">
                  <c:v>6.3179999999999996</c:v>
                </c:pt>
                <c:pt idx="1">
                  <c:v>6.8239999999999998</c:v>
                </c:pt>
                <c:pt idx="2">
                  <c:v>7.681</c:v>
                </c:pt>
                <c:pt idx="3">
                  <c:v>8.8770000000000007</c:v>
                </c:pt>
                <c:pt idx="4">
                  <c:v>10.303000000000001</c:v>
                </c:pt>
                <c:pt idx="5">
                  <c:v>12.103999999999999</c:v>
                </c:pt>
                <c:pt idx="6">
                  <c:v>14.233000000000001</c:v>
                </c:pt>
                <c:pt idx="7">
                  <c:v>16.823</c:v>
                </c:pt>
                <c:pt idx="8">
                  <c:v>19.843</c:v>
                </c:pt>
                <c:pt idx="9">
                  <c:v>23.248999999999999</c:v>
                </c:pt>
                <c:pt idx="10">
                  <c:v>27.341000000000001</c:v>
                </c:pt>
                <c:pt idx="11">
                  <c:v>33.094999999999999</c:v>
                </c:pt>
                <c:pt idx="12">
                  <c:v>40.524000000000001</c:v>
                </c:pt>
                <c:pt idx="13">
                  <c:v>48.924999999999997</c:v>
                </c:pt>
                <c:pt idx="14">
                  <c:v>60.213000000000001</c:v>
                </c:pt>
                <c:pt idx="15">
                  <c:v>73.927000000000007</c:v>
                </c:pt>
                <c:pt idx="16">
                  <c:v>91.088999999999999</c:v>
                </c:pt>
                <c:pt idx="17">
                  <c:v>112.57599999999999</c:v>
                </c:pt>
                <c:pt idx="18">
                  <c:v>139.42400000000001</c:v>
                </c:pt>
                <c:pt idx="19">
                  <c:v>172.59399999999999</c:v>
                </c:pt>
              </c:numCache>
            </c:numRef>
          </c:yVal>
          <c:smooth val="1"/>
        </c:ser>
        <c:ser>
          <c:idx val="3"/>
          <c:order val="2"/>
          <c:tx>
            <c:v>dispergace 25 min (E=292 116 J/kg)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'[3]importovana data'!$J$2:$J$21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'[3]importovana data'!$K$2:$K$21</c:f>
              <c:numCache>
                <c:formatCode>General</c:formatCode>
                <c:ptCount val="20"/>
                <c:pt idx="0">
                  <c:v>7.27</c:v>
                </c:pt>
                <c:pt idx="1">
                  <c:v>7.7089999999999996</c:v>
                </c:pt>
                <c:pt idx="2">
                  <c:v>8.56</c:v>
                </c:pt>
                <c:pt idx="3">
                  <c:v>9.6910000000000007</c:v>
                </c:pt>
                <c:pt idx="4">
                  <c:v>11.099</c:v>
                </c:pt>
                <c:pt idx="5">
                  <c:v>12.957000000000001</c:v>
                </c:pt>
                <c:pt idx="6">
                  <c:v>15.065</c:v>
                </c:pt>
                <c:pt idx="7">
                  <c:v>17.715</c:v>
                </c:pt>
                <c:pt idx="8">
                  <c:v>20.867000000000001</c:v>
                </c:pt>
                <c:pt idx="9">
                  <c:v>24.597000000000001</c:v>
                </c:pt>
                <c:pt idx="10">
                  <c:v>29.148</c:v>
                </c:pt>
                <c:pt idx="11">
                  <c:v>35.023000000000003</c:v>
                </c:pt>
                <c:pt idx="12">
                  <c:v>42.558</c:v>
                </c:pt>
                <c:pt idx="13">
                  <c:v>51.494999999999997</c:v>
                </c:pt>
                <c:pt idx="14">
                  <c:v>62.966999999999999</c:v>
                </c:pt>
                <c:pt idx="15">
                  <c:v>77.046999999999997</c:v>
                </c:pt>
                <c:pt idx="16">
                  <c:v>94.635999999999996</c:v>
                </c:pt>
                <c:pt idx="17">
                  <c:v>116.474</c:v>
                </c:pt>
                <c:pt idx="18">
                  <c:v>143.52000000000001</c:v>
                </c:pt>
                <c:pt idx="19">
                  <c:v>176.14699999999999</c:v>
                </c:pt>
              </c:numCache>
            </c:numRef>
          </c:yVal>
          <c:smooth val="1"/>
        </c:ser>
        <c:ser>
          <c:idx val="4"/>
          <c:order val="3"/>
          <c:tx>
            <c:v>dispergace 32,5 min (E=419 690 J/kg)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'[4]importovana data'!$J$2:$J$21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'[4]importovana data'!$K$2:$K$21</c:f>
              <c:numCache>
                <c:formatCode>General</c:formatCode>
                <c:ptCount val="20"/>
                <c:pt idx="0">
                  <c:v>7.6719999999999997</c:v>
                </c:pt>
                <c:pt idx="1">
                  <c:v>8.2859999999999996</c:v>
                </c:pt>
                <c:pt idx="2">
                  <c:v>9.2829999999999995</c:v>
                </c:pt>
                <c:pt idx="3">
                  <c:v>10.458</c:v>
                </c:pt>
                <c:pt idx="4">
                  <c:v>11.991</c:v>
                </c:pt>
                <c:pt idx="5">
                  <c:v>13.881</c:v>
                </c:pt>
                <c:pt idx="6">
                  <c:v>16.167999999999999</c:v>
                </c:pt>
                <c:pt idx="7">
                  <c:v>18.803000000000001</c:v>
                </c:pt>
                <c:pt idx="8">
                  <c:v>21.984999999999999</c:v>
                </c:pt>
                <c:pt idx="9">
                  <c:v>25.756</c:v>
                </c:pt>
                <c:pt idx="10">
                  <c:v>30.356000000000002</c:v>
                </c:pt>
                <c:pt idx="11">
                  <c:v>36.615000000000002</c:v>
                </c:pt>
                <c:pt idx="12">
                  <c:v>44.142000000000003</c:v>
                </c:pt>
                <c:pt idx="13">
                  <c:v>53.237000000000002</c:v>
                </c:pt>
                <c:pt idx="14">
                  <c:v>64.754999999999995</c:v>
                </c:pt>
                <c:pt idx="15">
                  <c:v>78.876000000000005</c:v>
                </c:pt>
                <c:pt idx="16">
                  <c:v>96.307000000000002</c:v>
                </c:pt>
                <c:pt idx="17">
                  <c:v>118.044</c:v>
                </c:pt>
                <c:pt idx="18">
                  <c:v>144.75299999999999</c:v>
                </c:pt>
                <c:pt idx="19">
                  <c:v>176.578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61440"/>
        <c:axId val="490162224"/>
      </c:scatterChart>
      <c:valAx>
        <c:axId val="490161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1N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2224"/>
        <c:crosses val="autoZero"/>
        <c:crossBetween val="midCat"/>
      </c:valAx>
      <c:valAx>
        <c:axId val="49016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noFill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>
                    <a:latin typeface="Calibri" panose="020F0502020204030204" pitchFamily="34" charset="0"/>
                  </a:rPr>
                  <a:t>τ</a:t>
                </a:r>
                <a:r>
                  <a:rPr lang="cs-CZ"/>
                  <a:t> </a:t>
                </a:r>
                <a:r>
                  <a:rPr lang="en-GB"/>
                  <a:t>[Pa]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1440"/>
        <c:crossesAt val="0.1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8211609418387918"/>
          <c:y val="0.49634053722008153"/>
          <c:w val="0.33745254669253305"/>
          <c:h val="0.368162337916715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baseline="0"/>
              <a:t>Reogram -</a:t>
            </a:r>
            <a:r>
              <a:rPr lang="en-GB" baseline="0"/>
              <a:t> </a:t>
            </a:r>
            <a:r>
              <a:rPr lang="cs-CZ" i="1" baseline="0"/>
              <a:t>step 2</a:t>
            </a:r>
            <a:endParaRPr lang="cs-CZ" i="1"/>
          </a:p>
        </c:rich>
      </c:tx>
      <c:layout>
        <c:manualLayout>
          <c:xMode val="edge"/>
          <c:yMode val="edge"/>
          <c:x val="0.39594977098450923"/>
          <c:y val="3.09303239929017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8.4834128128350159E-2"/>
          <c:y val="0.11264996203492787"/>
          <c:w val="0.86966308084728827"/>
          <c:h val="0.75248805744384462"/>
        </c:manualLayout>
      </c:layout>
      <c:scatterChart>
        <c:scatterStyle val="smoothMarker"/>
        <c:varyColors val="0"/>
        <c:ser>
          <c:idx val="0"/>
          <c:order val="0"/>
          <c:tx>
            <c:v>po homogenizace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'[1]importovana data'!$J$22:$J$41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'[1]importovana data'!$K$22:$K$41</c:f>
              <c:numCache>
                <c:formatCode>General</c:formatCode>
                <c:ptCount val="20"/>
                <c:pt idx="0">
                  <c:v>168.161</c:v>
                </c:pt>
                <c:pt idx="1">
                  <c:v>133.36600000000001</c:v>
                </c:pt>
                <c:pt idx="2">
                  <c:v>106.352</c:v>
                </c:pt>
                <c:pt idx="3">
                  <c:v>84.813000000000002</c:v>
                </c:pt>
                <c:pt idx="4">
                  <c:v>67.510999999999996</c:v>
                </c:pt>
                <c:pt idx="5">
                  <c:v>54.033999999999999</c:v>
                </c:pt>
                <c:pt idx="6">
                  <c:v>43.097999999999999</c:v>
                </c:pt>
                <c:pt idx="7">
                  <c:v>34.488</c:v>
                </c:pt>
                <c:pt idx="8">
                  <c:v>27.754000000000001</c:v>
                </c:pt>
                <c:pt idx="9">
                  <c:v>22.352</c:v>
                </c:pt>
                <c:pt idx="10">
                  <c:v>18.001999999999999</c:v>
                </c:pt>
                <c:pt idx="11">
                  <c:v>14.631</c:v>
                </c:pt>
                <c:pt idx="12">
                  <c:v>11.856999999999999</c:v>
                </c:pt>
                <c:pt idx="13">
                  <c:v>9.5220000000000002</c:v>
                </c:pt>
                <c:pt idx="14">
                  <c:v>7.7949999999999999</c:v>
                </c:pt>
                <c:pt idx="15">
                  <c:v>6.3330000000000002</c:v>
                </c:pt>
                <c:pt idx="16">
                  <c:v>5.1390000000000002</c:v>
                </c:pt>
                <c:pt idx="17">
                  <c:v>4.1669999999999998</c:v>
                </c:pt>
                <c:pt idx="18">
                  <c:v>3.4510000000000001</c:v>
                </c:pt>
                <c:pt idx="19">
                  <c:v>2.8370000000000002</c:v>
                </c:pt>
              </c:numCache>
            </c:numRef>
          </c:yVal>
          <c:smooth val="1"/>
        </c:ser>
        <c:ser>
          <c:idx val="2"/>
          <c:order val="1"/>
          <c:tx>
            <c:v>dispergace 15 min (E=164 034 J/kg)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'[2]importovana data'!$J$22:$J$41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'[2]importovana data'!$K$22:$K$41</c:f>
              <c:numCache>
                <c:formatCode>General</c:formatCode>
                <c:ptCount val="20"/>
                <c:pt idx="0">
                  <c:v>170.65899999999999</c:v>
                </c:pt>
                <c:pt idx="1">
                  <c:v>135.12700000000001</c:v>
                </c:pt>
                <c:pt idx="2">
                  <c:v>107.759</c:v>
                </c:pt>
                <c:pt idx="3">
                  <c:v>85.736000000000004</c:v>
                </c:pt>
                <c:pt idx="4">
                  <c:v>68.594999999999999</c:v>
                </c:pt>
                <c:pt idx="5">
                  <c:v>55.003</c:v>
                </c:pt>
                <c:pt idx="6">
                  <c:v>43.968000000000004</c:v>
                </c:pt>
                <c:pt idx="7">
                  <c:v>35.735999999999997</c:v>
                </c:pt>
                <c:pt idx="8">
                  <c:v>28.573</c:v>
                </c:pt>
                <c:pt idx="9">
                  <c:v>23.28</c:v>
                </c:pt>
                <c:pt idx="10">
                  <c:v>19.082000000000001</c:v>
                </c:pt>
                <c:pt idx="11">
                  <c:v>15.37</c:v>
                </c:pt>
                <c:pt idx="12">
                  <c:v>12.474</c:v>
                </c:pt>
                <c:pt idx="13">
                  <c:v>10.253</c:v>
                </c:pt>
                <c:pt idx="14">
                  <c:v>8.4969999999999999</c:v>
                </c:pt>
                <c:pt idx="15">
                  <c:v>7.016</c:v>
                </c:pt>
                <c:pt idx="16">
                  <c:v>5.8380000000000001</c:v>
                </c:pt>
                <c:pt idx="17">
                  <c:v>4.9610000000000003</c:v>
                </c:pt>
                <c:pt idx="18">
                  <c:v>4.1769999999999996</c:v>
                </c:pt>
                <c:pt idx="19">
                  <c:v>3.528</c:v>
                </c:pt>
              </c:numCache>
            </c:numRef>
          </c:yVal>
          <c:smooth val="1"/>
        </c:ser>
        <c:ser>
          <c:idx val="3"/>
          <c:order val="2"/>
          <c:tx>
            <c:v>dispergace 25 min (E=292 116 J/kg)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'[3]importovana data'!$J$22:$J$41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'[3]importovana data'!$K$22:$K$41</c:f>
              <c:numCache>
                <c:formatCode>General</c:formatCode>
                <c:ptCount val="20"/>
                <c:pt idx="0">
                  <c:v>173.58699999999999</c:v>
                </c:pt>
                <c:pt idx="1">
                  <c:v>137.50299999999999</c:v>
                </c:pt>
                <c:pt idx="2">
                  <c:v>109.816</c:v>
                </c:pt>
                <c:pt idx="3">
                  <c:v>87.552000000000007</c:v>
                </c:pt>
                <c:pt idx="4">
                  <c:v>70.138999999999996</c:v>
                </c:pt>
                <c:pt idx="5">
                  <c:v>56.335999999999999</c:v>
                </c:pt>
                <c:pt idx="6">
                  <c:v>45.302</c:v>
                </c:pt>
                <c:pt idx="7">
                  <c:v>36.767000000000003</c:v>
                </c:pt>
                <c:pt idx="8">
                  <c:v>29.672000000000001</c:v>
                </c:pt>
                <c:pt idx="9">
                  <c:v>24.152999999999999</c:v>
                </c:pt>
                <c:pt idx="10">
                  <c:v>19.763999999999999</c:v>
                </c:pt>
                <c:pt idx="11">
                  <c:v>16.119</c:v>
                </c:pt>
                <c:pt idx="12">
                  <c:v>13.202</c:v>
                </c:pt>
                <c:pt idx="13">
                  <c:v>10.923</c:v>
                </c:pt>
                <c:pt idx="14">
                  <c:v>9.0609999999999999</c:v>
                </c:pt>
                <c:pt idx="15">
                  <c:v>7.5620000000000003</c:v>
                </c:pt>
                <c:pt idx="16">
                  <c:v>6.2960000000000003</c:v>
                </c:pt>
                <c:pt idx="17">
                  <c:v>5.2619999999999996</c:v>
                </c:pt>
                <c:pt idx="18">
                  <c:v>4.4729999999999999</c:v>
                </c:pt>
                <c:pt idx="19">
                  <c:v>3.835</c:v>
                </c:pt>
              </c:numCache>
            </c:numRef>
          </c:yVal>
          <c:smooth val="1"/>
        </c:ser>
        <c:ser>
          <c:idx val="4"/>
          <c:order val="3"/>
          <c:tx>
            <c:v>dispergace 32,5 min (E=419 690 J/kg)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'[4]importovana data'!$J$22:$J$41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'[4]importovana data'!$K$22:$K$41</c:f>
              <c:numCache>
                <c:formatCode>General</c:formatCode>
                <c:ptCount val="20"/>
                <c:pt idx="0">
                  <c:v>173.80099999999999</c:v>
                </c:pt>
                <c:pt idx="1">
                  <c:v>137.9</c:v>
                </c:pt>
                <c:pt idx="2">
                  <c:v>110.38500000000001</c:v>
                </c:pt>
                <c:pt idx="3">
                  <c:v>88.236000000000004</c:v>
                </c:pt>
                <c:pt idx="4">
                  <c:v>70.852000000000004</c:v>
                </c:pt>
                <c:pt idx="5">
                  <c:v>57.088000000000001</c:v>
                </c:pt>
                <c:pt idx="6">
                  <c:v>45.993000000000002</c:v>
                </c:pt>
                <c:pt idx="7">
                  <c:v>37.409999999999997</c:v>
                </c:pt>
                <c:pt idx="8">
                  <c:v>30.321000000000002</c:v>
                </c:pt>
                <c:pt idx="9">
                  <c:v>24.855</c:v>
                </c:pt>
                <c:pt idx="10">
                  <c:v>20.433</c:v>
                </c:pt>
                <c:pt idx="11">
                  <c:v>16.620999999999999</c:v>
                </c:pt>
                <c:pt idx="12">
                  <c:v>13.701000000000001</c:v>
                </c:pt>
                <c:pt idx="13">
                  <c:v>11.38</c:v>
                </c:pt>
                <c:pt idx="14">
                  <c:v>9.4290000000000003</c:v>
                </c:pt>
                <c:pt idx="15">
                  <c:v>7.8579999999999997</c:v>
                </c:pt>
                <c:pt idx="16">
                  <c:v>6.6529999999999996</c:v>
                </c:pt>
                <c:pt idx="17">
                  <c:v>5.5679999999999996</c:v>
                </c:pt>
                <c:pt idx="18">
                  <c:v>4.7240000000000002</c:v>
                </c:pt>
                <c:pt idx="19">
                  <c:v>4.0469999999999997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66928"/>
        <c:axId val="490155952"/>
      </c:scatterChart>
      <c:valAx>
        <c:axId val="490166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1N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55952"/>
        <c:crosses val="autoZero"/>
        <c:crossBetween val="midCat"/>
      </c:valAx>
      <c:valAx>
        <c:axId val="490155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noFill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>
                    <a:latin typeface="Calibri" panose="020F0502020204030204" pitchFamily="34" charset="0"/>
                  </a:rPr>
                  <a:t>τ</a:t>
                </a:r>
                <a:r>
                  <a:rPr lang="cs-CZ"/>
                  <a:t> </a:t>
                </a:r>
                <a:r>
                  <a:rPr lang="en-GB"/>
                  <a:t>[Pa]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6928"/>
        <c:crossesAt val="0.1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627068355585991"/>
          <c:y val="0.54277510087358494"/>
          <c:w val="0.33745254669253305"/>
          <c:h val="0.368162337916715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baseline="0"/>
              <a:t>Reogram -</a:t>
            </a:r>
            <a:r>
              <a:rPr lang="en-GB" baseline="0"/>
              <a:t> </a:t>
            </a:r>
            <a:r>
              <a:rPr lang="cs-CZ" i="1" baseline="0"/>
              <a:t>step 3</a:t>
            </a:r>
            <a:endParaRPr lang="cs-CZ" i="1"/>
          </a:p>
        </c:rich>
      </c:tx>
      <c:layout>
        <c:manualLayout>
          <c:xMode val="edge"/>
          <c:yMode val="edge"/>
          <c:x val="0.39594977098450923"/>
          <c:y val="3.09303239929017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8.4834128128350159E-2"/>
          <c:y val="0.11264996203492787"/>
          <c:w val="0.86966308084728827"/>
          <c:h val="0.75248805744384462"/>
        </c:manualLayout>
      </c:layout>
      <c:scatterChart>
        <c:scatterStyle val="smoothMarker"/>
        <c:varyColors val="0"/>
        <c:ser>
          <c:idx val="0"/>
          <c:order val="0"/>
          <c:tx>
            <c:v>po homogenizace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'[1]importovana data'!$J$42:$J$61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'[1]importovana data'!$K$42:$K$61</c:f>
              <c:numCache>
                <c:formatCode>General</c:formatCode>
                <c:ptCount val="20"/>
                <c:pt idx="0">
                  <c:v>2.9180000000000001</c:v>
                </c:pt>
                <c:pt idx="1">
                  <c:v>3.6379999999999999</c:v>
                </c:pt>
                <c:pt idx="2">
                  <c:v>4.516</c:v>
                </c:pt>
                <c:pt idx="3">
                  <c:v>5.59</c:v>
                </c:pt>
                <c:pt idx="4">
                  <c:v>6.8929999999999998</c:v>
                </c:pt>
                <c:pt idx="5">
                  <c:v>8.5470000000000006</c:v>
                </c:pt>
                <c:pt idx="6">
                  <c:v>10.55</c:v>
                </c:pt>
                <c:pt idx="7">
                  <c:v>12.999000000000001</c:v>
                </c:pt>
                <c:pt idx="8">
                  <c:v>15.818</c:v>
                </c:pt>
                <c:pt idx="9">
                  <c:v>19.405999999999999</c:v>
                </c:pt>
                <c:pt idx="10">
                  <c:v>23.9</c:v>
                </c:pt>
                <c:pt idx="11">
                  <c:v>29.536000000000001</c:v>
                </c:pt>
                <c:pt idx="12">
                  <c:v>36.182000000000002</c:v>
                </c:pt>
                <c:pt idx="13">
                  <c:v>44.701999999999998</c:v>
                </c:pt>
                <c:pt idx="14">
                  <c:v>55.518000000000001</c:v>
                </c:pt>
                <c:pt idx="15">
                  <c:v>68.944999999999993</c:v>
                </c:pt>
                <c:pt idx="16">
                  <c:v>85.5</c:v>
                </c:pt>
                <c:pt idx="17">
                  <c:v>106.258</c:v>
                </c:pt>
                <c:pt idx="18">
                  <c:v>132.869</c:v>
                </c:pt>
                <c:pt idx="19">
                  <c:v>166.15</c:v>
                </c:pt>
              </c:numCache>
            </c:numRef>
          </c:yVal>
          <c:smooth val="1"/>
        </c:ser>
        <c:ser>
          <c:idx val="2"/>
          <c:order val="1"/>
          <c:tx>
            <c:v>dispergace 15 min (E=164 034 J/kg)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'[2]importovana data'!$J$42:$J$61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'[2]importovana data'!$K$42:$K$61</c:f>
              <c:numCache>
                <c:formatCode>General</c:formatCode>
                <c:ptCount val="20"/>
                <c:pt idx="0">
                  <c:v>3.6070000000000002</c:v>
                </c:pt>
                <c:pt idx="1">
                  <c:v>4.5010000000000003</c:v>
                </c:pt>
                <c:pt idx="2">
                  <c:v>5.5279999999999996</c:v>
                </c:pt>
                <c:pt idx="3">
                  <c:v>6.694</c:v>
                </c:pt>
                <c:pt idx="4">
                  <c:v>8.1639999999999997</c:v>
                </c:pt>
                <c:pt idx="5">
                  <c:v>9.8390000000000004</c:v>
                </c:pt>
                <c:pt idx="6">
                  <c:v>11.91</c:v>
                </c:pt>
                <c:pt idx="7">
                  <c:v>14.406000000000001</c:v>
                </c:pt>
                <c:pt idx="8">
                  <c:v>17.515000000000001</c:v>
                </c:pt>
                <c:pt idx="9">
                  <c:v>21.396999999999998</c:v>
                </c:pt>
                <c:pt idx="10">
                  <c:v>26.268000000000001</c:v>
                </c:pt>
                <c:pt idx="11">
                  <c:v>31.585000000000001</c:v>
                </c:pt>
                <c:pt idx="12">
                  <c:v>38.360999999999997</c:v>
                </c:pt>
                <c:pt idx="13">
                  <c:v>47.426000000000002</c:v>
                </c:pt>
                <c:pt idx="14">
                  <c:v>58.143000000000001</c:v>
                </c:pt>
                <c:pt idx="15">
                  <c:v>71.625</c:v>
                </c:pt>
                <c:pt idx="16">
                  <c:v>88.658000000000001</c:v>
                </c:pt>
                <c:pt idx="17">
                  <c:v>109.81699999999999</c:v>
                </c:pt>
                <c:pt idx="18">
                  <c:v>136.83199999999999</c:v>
                </c:pt>
                <c:pt idx="19">
                  <c:v>170.27600000000001</c:v>
                </c:pt>
              </c:numCache>
            </c:numRef>
          </c:yVal>
          <c:smooth val="1"/>
        </c:ser>
        <c:ser>
          <c:idx val="3"/>
          <c:order val="2"/>
          <c:tx>
            <c:v>dispergace 25 min (E=292 116 J/kg)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'[3]importovana data'!$J$42:$J$61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'[3]importovana data'!$K$42:$K$61</c:f>
              <c:numCache>
                <c:formatCode>General</c:formatCode>
                <c:ptCount val="20"/>
                <c:pt idx="0">
                  <c:v>3.9470000000000001</c:v>
                </c:pt>
                <c:pt idx="1">
                  <c:v>4.9029999999999996</c:v>
                </c:pt>
                <c:pt idx="2">
                  <c:v>5.9850000000000003</c:v>
                </c:pt>
                <c:pt idx="3">
                  <c:v>7.2569999999999997</c:v>
                </c:pt>
                <c:pt idx="4">
                  <c:v>8.7159999999999993</c:v>
                </c:pt>
                <c:pt idx="5">
                  <c:v>10.555999999999999</c:v>
                </c:pt>
                <c:pt idx="6">
                  <c:v>12.644</c:v>
                </c:pt>
                <c:pt idx="7">
                  <c:v>15.272</c:v>
                </c:pt>
                <c:pt idx="8">
                  <c:v>18.434999999999999</c:v>
                </c:pt>
                <c:pt idx="9">
                  <c:v>22.283000000000001</c:v>
                </c:pt>
                <c:pt idx="10">
                  <c:v>27.113</c:v>
                </c:pt>
                <c:pt idx="11">
                  <c:v>32.781999999999996</c:v>
                </c:pt>
                <c:pt idx="12">
                  <c:v>39.814</c:v>
                </c:pt>
                <c:pt idx="13">
                  <c:v>48.84</c:v>
                </c:pt>
                <c:pt idx="14">
                  <c:v>59.743000000000002</c:v>
                </c:pt>
                <c:pt idx="15">
                  <c:v>73.403999999999996</c:v>
                </c:pt>
                <c:pt idx="16">
                  <c:v>90.628</c:v>
                </c:pt>
                <c:pt idx="17">
                  <c:v>112.13</c:v>
                </c:pt>
                <c:pt idx="18">
                  <c:v>139.42099999999999</c:v>
                </c:pt>
                <c:pt idx="19">
                  <c:v>173.23699999999999</c:v>
                </c:pt>
              </c:numCache>
            </c:numRef>
          </c:yVal>
          <c:smooth val="1"/>
        </c:ser>
        <c:ser>
          <c:idx val="4"/>
          <c:order val="3"/>
          <c:tx>
            <c:v>dispergace 32,5 min (E=419 690 J/kg)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'[4]importovana data'!$J$42:$J$61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'[4]importovana data'!$K$42:$K$61</c:f>
              <c:numCache>
                <c:formatCode>General</c:formatCode>
                <c:ptCount val="20"/>
                <c:pt idx="0">
                  <c:v>4.2080000000000002</c:v>
                </c:pt>
                <c:pt idx="1">
                  <c:v>5.2270000000000003</c:v>
                </c:pt>
                <c:pt idx="2">
                  <c:v>6.4119999999999999</c:v>
                </c:pt>
                <c:pt idx="3">
                  <c:v>7.7670000000000003</c:v>
                </c:pt>
                <c:pt idx="4">
                  <c:v>9.3170000000000002</c:v>
                </c:pt>
                <c:pt idx="5">
                  <c:v>11.250999999999999</c:v>
                </c:pt>
                <c:pt idx="6">
                  <c:v>13.438000000000001</c:v>
                </c:pt>
                <c:pt idx="7">
                  <c:v>16.079999999999998</c:v>
                </c:pt>
                <c:pt idx="8">
                  <c:v>19.327000000000002</c:v>
                </c:pt>
                <c:pt idx="9">
                  <c:v>23.364000000000001</c:v>
                </c:pt>
                <c:pt idx="10">
                  <c:v>28.164000000000001</c:v>
                </c:pt>
                <c:pt idx="11">
                  <c:v>33.499000000000002</c:v>
                </c:pt>
                <c:pt idx="12">
                  <c:v>40.753999999999998</c:v>
                </c:pt>
                <c:pt idx="13">
                  <c:v>49.674999999999997</c:v>
                </c:pt>
                <c:pt idx="14">
                  <c:v>60.811999999999998</c:v>
                </c:pt>
                <c:pt idx="15">
                  <c:v>74.265000000000001</c:v>
                </c:pt>
                <c:pt idx="16">
                  <c:v>91.504000000000005</c:v>
                </c:pt>
                <c:pt idx="17">
                  <c:v>112.71299999999999</c:v>
                </c:pt>
                <c:pt idx="18">
                  <c:v>139.5</c:v>
                </c:pt>
                <c:pt idx="19">
                  <c:v>172.797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64576"/>
        <c:axId val="490156344"/>
      </c:scatterChart>
      <c:valAx>
        <c:axId val="490164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1N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56344"/>
        <c:crosses val="autoZero"/>
        <c:crossBetween val="midCat"/>
      </c:valAx>
      <c:valAx>
        <c:axId val="490156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noFill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>
                    <a:latin typeface="Calibri" panose="020F0502020204030204" pitchFamily="34" charset="0"/>
                  </a:rPr>
                  <a:t>τ</a:t>
                </a:r>
                <a:r>
                  <a:rPr lang="cs-CZ"/>
                  <a:t> </a:t>
                </a:r>
                <a:r>
                  <a:rPr lang="en-GB"/>
                  <a:t>[Pa]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4576"/>
        <c:crossesAt val="0.1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627068355585991"/>
          <c:y val="0.54277510087358494"/>
          <c:w val="0.33745254669253305"/>
          <c:h val="0.368162337916715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baseline="0"/>
              <a:t>Reogram -</a:t>
            </a:r>
            <a:r>
              <a:rPr lang="en-GB" baseline="0"/>
              <a:t> </a:t>
            </a:r>
            <a:r>
              <a:rPr lang="cs-CZ" i="1" baseline="0"/>
              <a:t>step 4</a:t>
            </a:r>
            <a:endParaRPr lang="cs-CZ" i="1"/>
          </a:p>
        </c:rich>
      </c:tx>
      <c:layout>
        <c:manualLayout>
          <c:xMode val="edge"/>
          <c:yMode val="edge"/>
          <c:x val="0.39594977098450923"/>
          <c:y val="3.09303239929017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8.4834128128350159E-2"/>
          <c:y val="0.11264996203492787"/>
          <c:w val="0.86966308084728827"/>
          <c:h val="0.75248805744384462"/>
        </c:manualLayout>
      </c:layout>
      <c:scatterChart>
        <c:scatterStyle val="smoothMarker"/>
        <c:varyColors val="0"/>
        <c:ser>
          <c:idx val="0"/>
          <c:order val="0"/>
          <c:tx>
            <c:v>po homogenizace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'[1]importovana data'!$J$62:$J$81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'[1]importovana data'!$K$62:$K$81</c:f>
              <c:numCache>
                <c:formatCode>General</c:formatCode>
                <c:ptCount val="20"/>
                <c:pt idx="0">
                  <c:v>165.577</c:v>
                </c:pt>
                <c:pt idx="1">
                  <c:v>131.61500000000001</c:v>
                </c:pt>
                <c:pt idx="2">
                  <c:v>104.813</c:v>
                </c:pt>
                <c:pt idx="3">
                  <c:v>83.233000000000004</c:v>
                </c:pt>
                <c:pt idx="4">
                  <c:v>66.481999999999999</c:v>
                </c:pt>
                <c:pt idx="5">
                  <c:v>52.921999999999997</c:v>
                </c:pt>
                <c:pt idx="6">
                  <c:v>42.695999999999998</c:v>
                </c:pt>
                <c:pt idx="7">
                  <c:v>34.137</c:v>
                </c:pt>
                <c:pt idx="8">
                  <c:v>27.427</c:v>
                </c:pt>
                <c:pt idx="9">
                  <c:v>22.120999999999999</c:v>
                </c:pt>
                <c:pt idx="10">
                  <c:v>17.707000000000001</c:v>
                </c:pt>
                <c:pt idx="11">
                  <c:v>14.221</c:v>
                </c:pt>
                <c:pt idx="12">
                  <c:v>11.534000000000001</c:v>
                </c:pt>
                <c:pt idx="13">
                  <c:v>9.2829999999999995</c:v>
                </c:pt>
                <c:pt idx="14">
                  <c:v>7.617</c:v>
                </c:pt>
                <c:pt idx="15">
                  <c:v>6.3019999999999996</c:v>
                </c:pt>
                <c:pt idx="16">
                  <c:v>5.1379999999999999</c:v>
                </c:pt>
                <c:pt idx="17">
                  <c:v>4.242</c:v>
                </c:pt>
                <c:pt idx="18">
                  <c:v>3.488</c:v>
                </c:pt>
                <c:pt idx="19">
                  <c:v>2.9209999999999998</c:v>
                </c:pt>
              </c:numCache>
            </c:numRef>
          </c:yVal>
          <c:smooth val="1"/>
        </c:ser>
        <c:ser>
          <c:idx val="2"/>
          <c:order val="1"/>
          <c:tx>
            <c:v>dispergace 15 min (E=164 034 J/kg)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'[2]importovana data'!$J$62:$J$81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'[2]importovana data'!$K$62:$K$81</c:f>
              <c:numCache>
                <c:formatCode>General</c:formatCode>
                <c:ptCount val="20"/>
                <c:pt idx="0">
                  <c:v>169.2</c:v>
                </c:pt>
                <c:pt idx="1">
                  <c:v>134.10900000000001</c:v>
                </c:pt>
                <c:pt idx="2">
                  <c:v>106.702</c:v>
                </c:pt>
                <c:pt idx="3">
                  <c:v>85.001000000000005</c:v>
                </c:pt>
                <c:pt idx="4">
                  <c:v>67.739000000000004</c:v>
                </c:pt>
                <c:pt idx="5">
                  <c:v>54.106999999999999</c:v>
                </c:pt>
                <c:pt idx="6">
                  <c:v>43.606999999999999</c:v>
                </c:pt>
                <c:pt idx="7">
                  <c:v>34.813000000000002</c:v>
                </c:pt>
                <c:pt idx="8">
                  <c:v>28.373999999999999</c:v>
                </c:pt>
                <c:pt idx="9">
                  <c:v>22.707000000000001</c:v>
                </c:pt>
                <c:pt idx="10">
                  <c:v>18.437999999999999</c:v>
                </c:pt>
                <c:pt idx="11">
                  <c:v>15.096</c:v>
                </c:pt>
                <c:pt idx="12">
                  <c:v>12.51</c:v>
                </c:pt>
                <c:pt idx="13">
                  <c:v>10.153</c:v>
                </c:pt>
                <c:pt idx="14">
                  <c:v>8.2940000000000005</c:v>
                </c:pt>
                <c:pt idx="15">
                  <c:v>6.76</c:v>
                </c:pt>
                <c:pt idx="16">
                  <c:v>5.55</c:v>
                </c:pt>
                <c:pt idx="17">
                  <c:v>4.6500000000000004</c:v>
                </c:pt>
                <c:pt idx="18">
                  <c:v>3.8780000000000001</c:v>
                </c:pt>
                <c:pt idx="19">
                  <c:v>3.234</c:v>
                </c:pt>
              </c:numCache>
            </c:numRef>
          </c:yVal>
          <c:smooth val="1"/>
        </c:ser>
        <c:ser>
          <c:idx val="3"/>
          <c:order val="2"/>
          <c:tx>
            <c:v>dispergace 25 min (E=292 116 J/kg)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'[3]importovana data'!$J$62:$J$81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'[3]importovana data'!$K$62:$K$81</c:f>
              <c:numCache>
                <c:formatCode>General</c:formatCode>
                <c:ptCount val="20"/>
                <c:pt idx="0">
                  <c:v>172.00899999999999</c:v>
                </c:pt>
                <c:pt idx="1">
                  <c:v>136.488</c:v>
                </c:pt>
                <c:pt idx="2">
                  <c:v>108.94199999999999</c:v>
                </c:pt>
                <c:pt idx="3">
                  <c:v>86.853999999999999</c:v>
                </c:pt>
                <c:pt idx="4">
                  <c:v>69.338999999999999</c:v>
                </c:pt>
                <c:pt idx="5">
                  <c:v>55.497</c:v>
                </c:pt>
                <c:pt idx="6">
                  <c:v>44.686999999999998</c:v>
                </c:pt>
                <c:pt idx="7">
                  <c:v>35.865000000000002</c:v>
                </c:pt>
                <c:pt idx="8">
                  <c:v>29.122</c:v>
                </c:pt>
                <c:pt idx="9">
                  <c:v>23.503</c:v>
                </c:pt>
                <c:pt idx="10">
                  <c:v>19.151</c:v>
                </c:pt>
                <c:pt idx="11">
                  <c:v>15.621</c:v>
                </c:pt>
                <c:pt idx="12">
                  <c:v>12.816000000000001</c:v>
                </c:pt>
                <c:pt idx="13">
                  <c:v>10.513999999999999</c:v>
                </c:pt>
                <c:pt idx="14">
                  <c:v>8.5890000000000004</c:v>
                </c:pt>
                <c:pt idx="15">
                  <c:v>7.1340000000000003</c:v>
                </c:pt>
                <c:pt idx="16">
                  <c:v>5.9059999999999997</c:v>
                </c:pt>
                <c:pt idx="17">
                  <c:v>4.9329999999999998</c:v>
                </c:pt>
                <c:pt idx="18">
                  <c:v>4.1310000000000002</c:v>
                </c:pt>
                <c:pt idx="19">
                  <c:v>3.4630000000000001</c:v>
                </c:pt>
              </c:numCache>
            </c:numRef>
          </c:yVal>
          <c:smooth val="1"/>
        </c:ser>
        <c:ser>
          <c:idx val="4"/>
          <c:order val="3"/>
          <c:tx>
            <c:v>dispergace 32,5 min (E=419 690 J/kg)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diamond"/>
            <c:size val="4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'[4]importovana data'!$J$62:$J$81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'[4]importovana data'!$K$62:$K$81</c:f>
              <c:numCache>
                <c:formatCode>General</c:formatCode>
                <c:ptCount val="20"/>
                <c:pt idx="0">
                  <c:v>171.38300000000001</c:v>
                </c:pt>
                <c:pt idx="1">
                  <c:v>136.09399999999999</c:v>
                </c:pt>
                <c:pt idx="2">
                  <c:v>108.57899999999999</c:v>
                </c:pt>
                <c:pt idx="3">
                  <c:v>86.757999999999996</c:v>
                </c:pt>
                <c:pt idx="4">
                  <c:v>69.355999999999995</c:v>
                </c:pt>
                <c:pt idx="5">
                  <c:v>55.798999999999999</c:v>
                </c:pt>
                <c:pt idx="6">
                  <c:v>44.951999999999998</c:v>
                </c:pt>
                <c:pt idx="7">
                  <c:v>36.311999999999998</c:v>
                </c:pt>
                <c:pt idx="8">
                  <c:v>29.588000000000001</c:v>
                </c:pt>
                <c:pt idx="9">
                  <c:v>23.986000000000001</c:v>
                </c:pt>
                <c:pt idx="10">
                  <c:v>19.638000000000002</c:v>
                </c:pt>
                <c:pt idx="11">
                  <c:v>16.152000000000001</c:v>
                </c:pt>
                <c:pt idx="12">
                  <c:v>13.302</c:v>
                </c:pt>
                <c:pt idx="13">
                  <c:v>11.044</c:v>
                </c:pt>
                <c:pt idx="14">
                  <c:v>9.0879999999999992</c:v>
                </c:pt>
                <c:pt idx="15">
                  <c:v>7.6079999999999997</c:v>
                </c:pt>
                <c:pt idx="16">
                  <c:v>6.3310000000000004</c:v>
                </c:pt>
                <c:pt idx="17">
                  <c:v>5.3630000000000004</c:v>
                </c:pt>
                <c:pt idx="18">
                  <c:v>4.5</c:v>
                </c:pt>
                <c:pt idx="19">
                  <c:v>3.7770000000000001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65752"/>
        <c:axId val="490166536"/>
      </c:scatterChart>
      <c:valAx>
        <c:axId val="490165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1N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6536"/>
        <c:crosses val="autoZero"/>
        <c:crossBetween val="midCat"/>
      </c:valAx>
      <c:valAx>
        <c:axId val="490166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noFill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>
                    <a:latin typeface="Calibri" panose="020F0502020204030204" pitchFamily="34" charset="0"/>
                  </a:rPr>
                  <a:t>τ</a:t>
                </a:r>
                <a:r>
                  <a:rPr lang="cs-CZ"/>
                  <a:t> </a:t>
                </a:r>
                <a:r>
                  <a:rPr lang="en-GB"/>
                  <a:t>[Pa]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5752"/>
        <c:crossesAt val="0.1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627068355585991"/>
          <c:y val="0.54277510087358494"/>
          <c:w val="0.33745254669253305"/>
          <c:h val="0.368162337916715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1,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=1,34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γ=1,34'!$D$2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γ=1,34'!$F$7:$G$7</c:f>
              <c:numCache>
                <c:formatCode>General</c:formatCode>
                <c:ptCount val="2"/>
                <c:pt idx="0">
                  <c:v>5.926787028580935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γ=1,34'!$E$2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γ=1,34'!$F$17:$G$17</c:f>
              <c:numCache>
                <c:formatCode>General</c:formatCode>
                <c:ptCount val="2"/>
                <c:pt idx="0">
                  <c:v>7.6309742541970573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γ=1,34'!$F$2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γ=1,34'!$F$27:$G$27</c:f>
              <c:numCache>
                <c:formatCode>General</c:formatCode>
                <c:ptCount val="2"/>
                <c:pt idx="0">
                  <c:v>8.206509020782212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γ=1,34'!$G$2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γ=1,34'!$F$37:$G$37</c:f>
              <c:numCache>
                <c:formatCode>General</c:formatCode>
                <c:ptCount val="2"/>
                <c:pt idx="0">
                  <c:v>8.9053762856581482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66144"/>
        <c:axId val="490167320"/>
      </c:scatterChart>
      <c:valAx>
        <c:axId val="490166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7320"/>
        <c:crosses val="autoZero"/>
        <c:crossBetween val="midCat"/>
      </c:valAx>
      <c:valAx>
        <c:axId val="490167320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6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2,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=1,34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γ=1,34'!$D$2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γ=1,34'!$F$8:$G$8</c:f>
              <c:numCache>
                <c:formatCode>General</c:formatCode>
                <c:ptCount val="2"/>
                <c:pt idx="0">
                  <c:v>4.6716362056332983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γ=1,34'!$E$2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γ=1,34'!$F$18:$G$18</c:f>
              <c:numCache>
                <c:formatCode>General</c:formatCode>
                <c:ptCount val="2"/>
                <c:pt idx="0">
                  <c:v>5.1710736987374535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γ=1,34'!$F$2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γ=1,34'!$F$28:$G$28</c:f>
              <c:numCache>
                <c:formatCode>General</c:formatCode>
                <c:ptCount val="2"/>
                <c:pt idx="0">
                  <c:v>5.5579806876249052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γ=1,34'!$G$2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γ=1,34'!$F$38:$G$38</c:f>
              <c:numCache>
                <c:formatCode>General</c:formatCode>
                <c:ptCount val="2"/>
                <c:pt idx="0">
                  <c:v>5.8345866223357614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70064"/>
        <c:axId val="490167712"/>
      </c:scatterChart>
      <c:valAx>
        <c:axId val="49017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7712"/>
        <c:crosses val="autoZero"/>
        <c:crossBetween val="midCat"/>
      </c:valAx>
      <c:valAx>
        <c:axId val="490167712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70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3,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=1,34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γ=1,34'!$D$2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γ=1,34'!$F$9:$G$9</c:f>
              <c:numCache>
                <c:formatCode>General</c:formatCode>
                <c:ptCount val="2"/>
                <c:pt idx="0">
                  <c:v>5.1163369952707161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γ=1,34'!$E$2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γ=1,34'!$F$19:$G$19</c:f>
              <c:numCache>
                <c:formatCode>General</c:formatCode>
                <c:ptCount val="2"/>
                <c:pt idx="0">
                  <c:v>5.9908271153595551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γ=1,34'!$F$2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γ=1,34'!$F$29:$G$29</c:f>
              <c:numCache>
                <c:formatCode>General</c:formatCode>
                <c:ptCount val="2"/>
                <c:pt idx="0">
                  <c:v>6.4420360024059846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γ=1,34'!$G$2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γ=1,34'!$F$39:$G$39</c:f>
              <c:numCache>
                <c:formatCode>General</c:formatCode>
                <c:ptCount val="2"/>
                <c:pt idx="0">
                  <c:v>6.9192957241267514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72024"/>
        <c:axId val="490173200"/>
      </c:scatterChart>
      <c:valAx>
        <c:axId val="490172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73200"/>
        <c:crosses val="autoZero"/>
        <c:crossBetween val="midCat"/>
      </c:valAx>
      <c:valAx>
        <c:axId val="490173200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72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4,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=1,34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γ=1,34'!$D$2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γ=1,34'!$F$10:$G$10</c:f>
              <c:numCache>
                <c:formatCode>General</c:formatCode>
                <c:ptCount val="2"/>
                <c:pt idx="0">
                  <c:v>4.6118591434161296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γ=1,34'!$E$2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γ=1,34'!$F$20:$G$20</c:f>
              <c:numCache>
                <c:formatCode>General</c:formatCode>
                <c:ptCount val="2"/>
                <c:pt idx="0">
                  <c:v>5.0127605272318316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γ=1,34'!$F$2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γ=1,34'!$F$30:$G$30</c:f>
              <c:numCache>
                <c:formatCode>General</c:formatCode>
                <c:ptCount val="2"/>
                <c:pt idx="0">
                  <c:v>5.2596768816163006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γ=1,34'!$G$2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γ=1,34'!$F$40:$G$40</c:f>
              <c:numCache>
                <c:formatCode>General</c:formatCode>
                <c:ptCount val="2"/>
                <c:pt idx="0">
                  <c:v>5.6491569419455185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74768"/>
        <c:axId val="490173592"/>
      </c:scatterChart>
      <c:valAx>
        <c:axId val="490174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73592"/>
        <c:crosses val="autoZero"/>
        <c:crossBetween val="midCat"/>
      </c:valAx>
      <c:valAx>
        <c:axId val="490173592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74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STEP 1 - regrese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18832670949960753"/>
                  <c:y val="0.20416979290916393"/>
                </c:manualLayout>
              </c:layout>
              <c:numFmt formatCode="0.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'porovnani, γ=1,34'!$L$53:$O$53</c:f>
              <c:numCache>
                <c:formatCode>0.0000</c:formatCode>
                <c:ptCount val="4"/>
                <c:pt idx="0">
                  <c:v>429.78390991207999</c:v>
                </c:pt>
                <c:pt idx="1">
                  <c:v>164464.36340754744</c:v>
                </c:pt>
                <c:pt idx="2">
                  <c:v>292546.82876166585</c:v>
                </c:pt>
                <c:pt idx="3">
                  <c:v>420121.66858601006</c:v>
                </c:pt>
              </c:numCache>
            </c:numRef>
          </c:xVal>
          <c:yVal>
            <c:numRef>
              <c:f>'porovnani, γ=1,34'!$L$52:$O$52</c:f>
              <c:numCache>
                <c:formatCode>General</c:formatCode>
                <c:ptCount val="4"/>
                <c:pt idx="0">
                  <c:v>5.926787028580935</c:v>
                </c:pt>
                <c:pt idx="1">
                  <c:v>7.6309742541970573</c:v>
                </c:pt>
                <c:pt idx="2">
                  <c:v>8.206509020782212</c:v>
                </c:pt>
                <c:pt idx="3">
                  <c:v>8.9053762856581482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68104"/>
        <c:axId val="490168496"/>
      </c:scatterChart>
      <c:valAx>
        <c:axId val="490168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8496"/>
        <c:crosses val="autoZero"/>
        <c:crossBetween val="midCat"/>
      </c:valAx>
      <c:valAx>
        <c:axId val="49016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68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STEP </a:t>
            </a:r>
            <a:r>
              <a:rPr lang="en-US"/>
              <a:t>4</a:t>
            </a:r>
            <a:r>
              <a:rPr lang="cs-CZ"/>
              <a:t> - regrese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23135245131395613"/>
                  <c:y val="0.17381715275547166"/>
                </c:manualLayout>
              </c:layout>
              <c:numFmt formatCode="0.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'porovnani, γ=1,34'!$W$53:$Z$53</c:f>
              <c:numCache>
                <c:formatCode>0.0000</c:formatCode>
                <c:ptCount val="4"/>
                <c:pt idx="0">
                  <c:v>429.78390991207999</c:v>
                </c:pt>
                <c:pt idx="1">
                  <c:v>164464.36340754744</c:v>
                </c:pt>
                <c:pt idx="2">
                  <c:v>292546.82876166585</c:v>
                </c:pt>
                <c:pt idx="3">
                  <c:v>420121.66858601006</c:v>
                </c:pt>
              </c:numCache>
            </c:numRef>
          </c:xVal>
          <c:yVal>
            <c:numRef>
              <c:f>'porovnani, γ=1,34'!$W$52:$Z$52</c:f>
              <c:numCache>
                <c:formatCode>General</c:formatCode>
                <c:ptCount val="4"/>
                <c:pt idx="0">
                  <c:v>4.6118591434161296</c:v>
                </c:pt>
                <c:pt idx="1">
                  <c:v>5.0127605272318316</c:v>
                </c:pt>
                <c:pt idx="2">
                  <c:v>5.2596768816163006</c:v>
                </c:pt>
                <c:pt idx="3">
                  <c:v>5.6491569419455185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71240"/>
        <c:axId val="490171632"/>
      </c:scatterChart>
      <c:valAx>
        <c:axId val="490171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71632"/>
        <c:crosses val="autoZero"/>
        <c:crossBetween val="midCat"/>
      </c:valAx>
      <c:valAx>
        <c:axId val="490171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71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1,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</a:t>
            </a:r>
            <a:r>
              <a:rPr lang="cs-CZ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4,47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γ=4,47'!$D$2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γ=4,47'!$F$7:$G$7</c:f>
              <c:numCache>
                <c:formatCode>General</c:formatCode>
                <c:ptCount val="2"/>
                <c:pt idx="0">
                  <c:v>4.625902993216763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γ=4,47'!$E$2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γ=4,47'!$F$17:$G$17</c:f>
              <c:numCache>
                <c:formatCode>General</c:formatCode>
                <c:ptCount val="2"/>
                <c:pt idx="0">
                  <c:v>5.1580646654977826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γ=4,47'!$F$2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γ=4,47'!$F$27:$G$27</c:f>
              <c:numCache>
                <c:formatCode>General</c:formatCode>
                <c:ptCount val="2"/>
                <c:pt idx="0">
                  <c:v>5.4438140594495117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γ=4,47'!$G$2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γ=4,47'!$F$37:$G$37</c:f>
              <c:numCache>
                <c:formatCode>General</c:formatCode>
                <c:ptCount val="2"/>
                <c:pt idx="0">
                  <c:v>5.7057136469208682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152032"/>
        <c:axId val="490149288"/>
      </c:scatterChart>
      <c:valAx>
        <c:axId val="490152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49288"/>
        <c:crosses val="autoZero"/>
        <c:crossBetween val="midCat"/>
      </c:valAx>
      <c:valAx>
        <c:axId val="490149288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90152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2,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</a:t>
            </a:r>
            <a:r>
              <a:rPr lang="cs-CZ" sz="1400" b="0" i="1" u="none" strike="noStrike" baseline="0">
                <a:effectLst/>
              </a:rPr>
              <a:t>4,47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γ=4,47'!$D$2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γ=4,47'!$F$8:$G$8</c:f>
              <c:numCache>
                <c:formatCode>General</c:formatCode>
                <c:ptCount val="2"/>
                <c:pt idx="0">
                  <c:v>4.0175753843858963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γ=4,47'!$E$2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γ=4,47'!$F$18:$G$18</c:f>
              <c:numCache>
                <c:formatCode>General</c:formatCode>
                <c:ptCount val="2"/>
                <c:pt idx="0">
                  <c:v>4.1987399401815377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γ=4,47'!$F$2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γ=4,47'!$F$28:$G$28</c:f>
              <c:numCache>
                <c:formatCode>General</c:formatCode>
                <c:ptCount val="2"/>
                <c:pt idx="0">
                  <c:v>4.3726767255381445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γ=4,47'!$G$2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γ=4,47'!$F$38:$G$38</c:f>
              <c:numCache>
                <c:formatCode>General</c:formatCode>
                <c:ptCount val="2"/>
                <c:pt idx="0">
                  <c:v>4.5085484298868215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802632"/>
        <c:axId val="398805376"/>
      </c:scatterChart>
      <c:valAx>
        <c:axId val="398802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805376"/>
        <c:crosses val="autoZero"/>
        <c:crossBetween val="midCat"/>
      </c:valAx>
      <c:valAx>
        <c:axId val="398805376"/>
        <c:scaling>
          <c:orientation val="minMax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802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3,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</a:t>
            </a:r>
            <a:r>
              <a:rPr lang="cs-CZ" sz="1400" b="0" i="1" u="none" strike="noStrike" baseline="0">
                <a:effectLst/>
              </a:rPr>
              <a:t>4,47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γ=4,47'!$D$2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γ=4,47'!$F$9:$G$9</c:f>
              <c:numCache>
                <c:formatCode>General</c:formatCode>
                <c:ptCount val="2"/>
                <c:pt idx="0">
                  <c:v>4.3415680325610637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γ=4,47'!$E$2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γ=4,47'!$F$19:$G$19</c:f>
              <c:numCache>
                <c:formatCode>General</c:formatCode>
                <c:ptCount val="2"/>
                <c:pt idx="0">
                  <c:v>4.7622990955868358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γ=4,47'!$F$2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γ=4,47'!$F$29:$G$29</c:f>
              <c:numCache>
                <c:formatCode>General</c:formatCode>
                <c:ptCount val="2"/>
                <c:pt idx="0">
                  <c:v>4.9618669781076568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γ=4,47'!$G$2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γ=4,47'!$F$39:$G$39</c:f>
              <c:numCache>
                <c:formatCode>General</c:formatCode>
                <c:ptCount val="2"/>
                <c:pt idx="0">
                  <c:v>5.1869647394714287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804984"/>
        <c:axId val="398804592"/>
      </c:scatterChart>
      <c:valAx>
        <c:axId val="398804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804592"/>
        <c:crosses val="autoZero"/>
        <c:crossBetween val="midCat"/>
      </c:valAx>
      <c:valAx>
        <c:axId val="398804592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804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4,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</a:t>
            </a:r>
            <a:r>
              <a:rPr lang="cs-CZ" sz="1400" b="0" i="1" u="none" strike="noStrike" baseline="0">
                <a:effectLst/>
              </a:rPr>
              <a:t>4,47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γ=4,47'!$D$2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γ=4,47'!$F$10:$G$10</c:f>
              <c:numCache>
                <c:formatCode>General</c:formatCode>
                <c:ptCount val="2"/>
                <c:pt idx="0">
                  <c:v>3.9314401939842929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γ=4,47'!$E$2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γ=4,47'!$F$20:$G$20</c:f>
              <c:numCache>
                <c:formatCode>General</c:formatCode>
                <c:ptCount val="2"/>
                <c:pt idx="0">
                  <c:v>4.1244917246736632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γ=4,47'!$F$2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γ=4,47'!$F$30:$G$30</c:f>
              <c:numCache>
                <c:formatCode>General</c:formatCode>
                <c:ptCount val="2"/>
                <c:pt idx="0">
                  <c:v>4.2547631121341762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γ=4,47'!$G$2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γ=4,47'!$F$40:$G$40</c:f>
              <c:numCache>
                <c:formatCode>General</c:formatCode>
                <c:ptCount val="2"/>
                <c:pt idx="0">
                  <c:v>4.363203392012192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798320"/>
        <c:axId val="398801848"/>
      </c:scatterChart>
      <c:valAx>
        <c:axId val="39879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801848"/>
        <c:crosses val="autoZero"/>
        <c:crossBetween val="midCat"/>
      </c:valAx>
      <c:valAx>
        <c:axId val="398801848"/>
        <c:scaling>
          <c:orientation val="minMax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8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STEP 1 - regrese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30672266984068852"/>
                  <c:y val="-2.4191174274584759E-3"/>
                </c:manualLayout>
              </c:layout>
              <c:numFmt formatCode="0.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'porovnani, γ=4,47'!$L$53:$O$53</c:f>
              <c:numCache>
                <c:formatCode>0.0000</c:formatCode>
                <c:ptCount val="4"/>
                <c:pt idx="0">
                  <c:v>429.78390991207999</c:v>
                </c:pt>
                <c:pt idx="1">
                  <c:v>164464.36340754744</c:v>
                </c:pt>
                <c:pt idx="2">
                  <c:v>292546.82876166585</c:v>
                </c:pt>
                <c:pt idx="3">
                  <c:v>420121.66858601006</c:v>
                </c:pt>
              </c:numCache>
            </c:numRef>
          </c:xVal>
          <c:yVal>
            <c:numRef>
              <c:f>'porovnani, γ=4,47'!$L$52:$O$52</c:f>
              <c:numCache>
                <c:formatCode>General</c:formatCode>
                <c:ptCount val="4"/>
                <c:pt idx="0">
                  <c:v>4.625902993216763</c:v>
                </c:pt>
                <c:pt idx="1">
                  <c:v>5.1580646654977826</c:v>
                </c:pt>
                <c:pt idx="2">
                  <c:v>5.4438140594495117</c:v>
                </c:pt>
                <c:pt idx="3">
                  <c:v>5.7057136469208682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794792"/>
        <c:axId val="398792440"/>
      </c:scatterChart>
      <c:valAx>
        <c:axId val="398794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2440"/>
        <c:crosses val="autoZero"/>
        <c:crossBetween val="midCat"/>
      </c:valAx>
      <c:valAx>
        <c:axId val="398792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47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STEP </a:t>
            </a:r>
            <a:r>
              <a:rPr lang="en-US"/>
              <a:t>4</a:t>
            </a:r>
            <a:r>
              <a:rPr lang="cs-CZ"/>
              <a:t> - regrese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33176345549398917"/>
                  <c:y val="0.11576199151449916"/>
                </c:manualLayout>
              </c:layout>
              <c:numFmt formatCode="0.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'porovnani, γ=4,47'!$W$53:$Z$53</c:f>
              <c:numCache>
                <c:formatCode>0.0000</c:formatCode>
                <c:ptCount val="4"/>
                <c:pt idx="0">
                  <c:v>429.78390991207999</c:v>
                </c:pt>
                <c:pt idx="1">
                  <c:v>164464.36340754744</c:v>
                </c:pt>
                <c:pt idx="2">
                  <c:v>292546.82876166585</c:v>
                </c:pt>
                <c:pt idx="3">
                  <c:v>420121.66858601006</c:v>
                </c:pt>
              </c:numCache>
            </c:numRef>
          </c:xVal>
          <c:yVal>
            <c:numRef>
              <c:f>'porovnani, γ=4,47'!$W$52:$Z$52</c:f>
              <c:numCache>
                <c:formatCode>General</c:formatCode>
                <c:ptCount val="4"/>
                <c:pt idx="0">
                  <c:v>3.9314401939842929</c:v>
                </c:pt>
                <c:pt idx="1">
                  <c:v>4.1244917246736632</c:v>
                </c:pt>
                <c:pt idx="2">
                  <c:v>4.2547631121341762</c:v>
                </c:pt>
                <c:pt idx="3">
                  <c:v>4.363203392012192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795184"/>
        <c:axId val="398793224"/>
      </c:scatterChart>
      <c:valAx>
        <c:axId val="398795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3224"/>
        <c:crosses val="autoZero"/>
        <c:crossBetween val="midCat"/>
      </c:valAx>
      <c:valAx>
        <c:axId val="398793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5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1,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</a:t>
            </a:r>
            <a:r>
              <a:rPr lang="cs-CZ" sz="1400" b="0" i="0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39,28</a:t>
            </a:r>
            <a:r>
              <a:rPr lang="cs-CZ" sz="1400" b="0" i="0" u="none" strike="noStrike" baseline="0"/>
              <a:t> 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 =39,28'!$D$2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 =39,28'!$F$7:$G$7</c:f>
              <c:numCache>
                <c:formatCode>General</c:formatCode>
                <c:ptCount val="2"/>
                <c:pt idx="0">
                  <c:v>3.4574808878498402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 =39,28'!$E$2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 =39,28'!$F$17:$G$17</c:f>
              <c:numCache>
                <c:formatCode>General</c:formatCode>
                <c:ptCount val="2"/>
                <c:pt idx="0">
                  <c:v>3.5228726061841216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 =39,28'!$F$2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 =39,28'!$F$27:$G$27</c:f>
              <c:numCache>
                <c:formatCode>General</c:formatCode>
                <c:ptCount val="2"/>
                <c:pt idx="0">
                  <c:v>3.6219664323265888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 =39,28'!$G$2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 =39,28'!$F$37:$G$37</c:f>
              <c:numCache>
                <c:formatCode>General</c:formatCode>
                <c:ptCount val="2"/>
                <c:pt idx="0">
                  <c:v>3.6495548663696287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793616"/>
        <c:axId val="398796360"/>
      </c:scatterChart>
      <c:valAx>
        <c:axId val="398793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6360"/>
        <c:crosses val="autoZero"/>
        <c:crossBetween val="midCat"/>
      </c:valAx>
      <c:valAx>
        <c:axId val="398796360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36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2,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</a:t>
            </a:r>
            <a:r>
              <a:rPr lang="cs-CZ" sz="1400" b="0" i="0" u="none" strike="noStrike" baseline="0">
                <a:effectLst/>
              </a:rPr>
              <a:t>39,28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 =39,28'!$D$2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 =39,28'!$F$8:$G$8</c:f>
              <c:numCache>
                <c:formatCode>General</c:formatCode>
                <c:ptCount val="2"/>
                <c:pt idx="0">
                  <c:v>3.3841135513209379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 =39,28'!$E$2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 =39,28'!$F$18:$G$18</c:f>
              <c:numCache>
                <c:formatCode>General</c:formatCode>
                <c:ptCount val="2"/>
                <c:pt idx="0">
                  <c:v>3.4184312138674344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 =39,28'!$F$2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 =39,28'!$F$28:$G$28</c:f>
              <c:numCache>
                <c:formatCode>General</c:formatCode>
                <c:ptCount val="2"/>
                <c:pt idx="0">
                  <c:v>3.4774124374449293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 =39,28'!$G$2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 =39,28'!$F$38:$G$38</c:f>
              <c:numCache>
                <c:formatCode>General</c:formatCode>
                <c:ptCount val="2"/>
                <c:pt idx="0">
                  <c:v>3.484175318787833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799496"/>
        <c:axId val="398795576"/>
      </c:scatterChart>
      <c:valAx>
        <c:axId val="398799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5576"/>
        <c:crosses val="autoZero"/>
        <c:crossBetween val="midCat"/>
      </c:valAx>
      <c:valAx>
        <c:axId val="398795576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9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3,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</a:t>
            </a:r>
            <a:r>
              <a:rPr lang="cs-CZ" sz="1400" b="0" i="0" u="none" strike="noStrike" baseline="0">
                <a:effectLst/>
              </a:rPr>
              <a:t>39,28</a:t>
            </a:r>
            <a:r>
              <a:rPr lang="en-GB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 =39,28'!$D$2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 =39,28'!$F$9:$G$9</c:f>
              <c:numCache>
                <c:formatCode>General</c:formatCode>
                <c:ptCount val="2"/>
                <c:pt idx="0">
                  <c:v>3.3611598895537833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 =39,28'!$E$2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 =39,28'!$F$19:$G$19</c:f>
              <c:numCache>
                <c:formatCode>General</c:formatCode>
                <c:ptCount val="2"/>
                <c:pt idx="0">
                  <c:v>3.4454331369115065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 =39,28'!$F$2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 =39,28'!$F$29:$G$29</c:f>
              <c:numCache>
                <c:formatCode>General</c:formatCode>
                <c:ptCount val="2"/>
                <c:pt idx="0">
                  <c:v>3.5107135339919733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 =39,28'!$G$2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 =39,28'!$F$39:$G$39</c:f>
              <c:numCache>
                <c:formatCode>General</c:formatCode>
                <c:ptCount val="2"/>
                <c:pt idx="0">
                  <c:v>3.5116099757536863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795968"/>
        <c:axId val="398794400"/>
      </c:scatterChart>
      <c:valAx>
        <c:axId val="398795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4400"/>
        <c:crosses val="autoZero"/>
        <c:crossBetween val="midCat"/>
      </c:valAx>
      <c:valAx>
        <c:axId val="398794400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5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Times New Roman" panose="02020603050405020304" pitchFamily="18" charset="0"/>
                <a:cs typeface="Times New Roman" panose="02020603050405020304" pitchFamily="18" charset="0"/>
              </a:rPr>
              <a:t>step 4, </a:t>
            </a:r>
            <a:r>
              <a:rPr lang="el-GR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γ</a:t>
            </a:r>
            <a:r>
              <a:rPr lang="en-GB" sz="1400" b="0" i="1" u="none" strike="noStrike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=</a:t>
            </a:r>
            <a:r>
              <a:rPr lang="cs-CZ" sz="1400" b="0" i="0" u="none" strike="noStrike" baseline="0">
                <a:effectLst/>
              </a:rPr>
              <a:t>39,28</a:t>
            </a:r>
            <a:endParaRPr lang="cs-CZ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619473536681701"/>
          <c:y val="0.20822469947210354"/>
          <c:w val="0.78682312769156282"/>
          <c:h val="0.64582001656804522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'porovnani, γ =39,28'!$D$2</c:f>
              <c:numCache>
                <c:formatCode>0.0000</c:formatCode>
                <c:ptCount val="1"/>
                <c:pt idx="0">
                  <c:v>429.78390991207999</c:v>
                </c:pt>
              </c:numCache>
            </c:numRef>
          </c:xVal>
          <c:yVal>
            <c:numRef>
              <c:f>'porovnani, γ =39,28'!$F$10:$G$10</c:f>
              <c:numCache>
                <c:formatCode>General</c:formatCode>
                <c:ptCount val="2"/>
                <c:pt idx="0">
                  <c:v>3.3349495026166096</c:v>
                </c:pt>
              </c:numCache>
            </c:numRef>
          </c:yVal>
          <c:smooth val="0"/>
        </c:ser>
        <c:ser>
          <c:idx val="2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'porovnani, γ =39,28'!$E$2</c:f>
              <c:numCache>
                <c:formatCode>0.0000</c:formatCode>
                <c:ptCount val="1"/>
                <c:pt idx="0">
                  <c:v>164464.36340754744</c:v>
                </c:pt>
              </c:numCache>
            </c:numRef>
          </c:xVal>
          <c:yVal>
            <c:numRef>
              <c:f>'porovnani, γ =39,28'!$F$20:$G$20</c:f>
              <c:numCache>
                <c:formatCode>General</c:formatCode>
                <c:ptCount val="2"/>
                <c:pt idx="0">
                  <c:v>3.3971644180540208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'porovnani, γ =39,28'!$F$2</c:f>
              <c:numCache>
                <c:formatCode>0.0000</c:formatCode>
                <c:ptCount val="1"/>
                <c:pt idx="0">
                  <c:v>292546.82876166585</c:v>
                </c:pt>
              </c:numCache>
            </c:numRef>
          </c:xVal>
          <c:yVal>
            <c:numRef>
              <c:f>'porovnani, γ =39,28'!$F$30:$G$30</c:f>
              <c:numCache>
                <c:formatCode>General</c:formatCode>
                <c:ptCount val="2"/>
                <c:pt idx="0">
                  <c:v>3.45937776757154</c:v>
                </c:pt>
              </c:numCache>
            </c:numRef>
          </c:yVal>
          <c:smooth val="0"/>
        </c:ser>
        <c:ser>
          <c:idx val="0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'porovnani, γ =39,28'!$G$2</c:f>
              <c:numCache>
                <c:formatCode>0.0000</c:formatCode>
                <c:ptCount val="1"/>
                <c:pt idx="0">
                  <c:v>420121.66858601006</c:v>
                </c:pt>
              </c:numCache>
            </c:numRef>
          </c:xVal>
          <c:yVal>
            <c:numRef>
              <c:f>'porovnani, γ =39,28'!$F$40:$G$40</c:f>
              <c:numCache>
                <c:formatCode>General</c:formatCode>
                <c:ptCount val="2"/>
                <c:pt idx="0">
                  <c:v>3.4441821118994524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790872"/>
        <c:axId val="398797144"/>
      </c:scatterChart>
      <c:valAx>
        <c:axId val="398790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E (J/kg)</a:t>
                </a:r>
                <a:endParaRPr lang="cs-CZ" sz="7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7144"/>
        <c:crosses val="autoZero"/>
        <c:crossBetween val="midCat"/>
      </c:valAx>
      <c:valAx>
        <c:axId val="39879714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Zdánlivá viskozita </a:t>
                </a:r>
                <a:r>
                  <a:rPr lang="el-GR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η</a:t>
                </a:r>
                <a:r>
                  <a:rPr lang="cs-CZ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en-GB" sz="12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[Pa.s]</a:t>
                </a:r>
                <a:endParaRPr lang="cs-CZ" sz="7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0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STEP 1 - regrese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30672266984068852"/>
                  <c:y val="-2.4191174274584759E-3"/>
                </c:manualLayout>
              </c:layout>
              <c:numFmt formatCode="0.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'porovnani, γ =39,28'!$K$53:$N$53</c:f>
              <c:numCache>
                <c:formatCode>0.0000</c:formatCode>
                <c:ptCount val="4"/>
                <c:pt idx="0">
                  <c:v>429.78390991207999</c:v>
                </c:pt>
                <c:pt idx="1">
                  <c:v>164464.36340754744</c:v>
                </c:pt>
                <c:pt idx="2">
                  <c:v>292546.82876166585</c:v>
                </c:pt>
                <c:pt idx="3">
                  <c:v>420121.66858601006</c:v>
                </c:pt>
              </c:numCache>
            </c:numRef>
          </c:xVal>
          <c:yVal>
            <c:numRef>
              <c:f>'porovnani, γ =39,28'!$K$52:$N$52</c:f>
              <c:numCache>
                <c:formatCode>General</c:formatCode>
                <c:ptCount val="4"/>
                <c:pt idx="0">
                  <c:v>3.4574808878498402</c:v>
                </c:pt>
                <c:pt idx="1">
                  <c:v>3.5228726061841216</c:v>
                </c:pt>
                <c:pt idx="2">
                  <c:v>3.6219664323265888</c:v>
                </c:pt>
                <c:pt idx="3">
                  <c:v>3.6495548663696287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798712"/>
        <c:axId val="398801064"/>
      </c:scatterChart>
      <c:valAx>
        <c:axId val="398798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801064"/>
        <c:crosses val="autoZero"/>
        <c:crossBetween val="midCat"/>
      </c:valAx>
      <c:valAx>
        <c:axId val="398801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8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STEP </a:t>
            </a:r>
            <a:r>
              <a:rPr lang="en-US"/>
              <a:t>4</a:t>
            </a:r>
            <a:r>
              <a:rPr lang="cs-CZ"/>
              <a:t> - regrese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30622474516266862"/>
                  <c:y val="-1.3459350111325723E-2"/>
                </c:manualLayout>
              </c:layout>
              <c:numFmt formatCode="0.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'porovnani, γ =39,28'!$W$53:$Z$53</c:f>
              <c:numCache>
                <c:formatCode>0.0000</c:formatCode>
                <c:ptCount val="4"/>
                <c:pt idx="0">
                  <c:v>429.78390991207999</c:v>
                </c:pt>
                <c:pt idx="1">
                  <c:v>164464.36340754744</c:v>
                </c:pt>
                <c:pt idx="2">
                  <c:v>292546.82876166585</c:v>
                </c:pt>
                <c:pt idx="3">
                  <c:v>420121.66858601006</c:v>
                </c:pt>
              </c:numCache>
            </c:numRef>
          </c:xVal>
          <c:yVal>
            <c:numRef>
              <c:f>'porovnani, γ =39,28'!$W$52:$Z$52</c:f>
              <c:numCache>
                <c:formatCode>General</c:formatCode>
                <c:ptCount val="4"/>
                <c:pt idx="0">
                  <c:v>3.3349495026166096</c:v>
                </c:pt>
                <c:pt idx="1">
                  <c:v>3.3971644180540208</c:v>
                </c:pt>
                <c:pt idx="2">
                  <c:v>3.45937776757154</c:v>
                </c:pt>
                <c:pt idx="3">
                  <c:v>3.4441821118994524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790088"/>
        <c:axId val="398791264"/>
      </c:scatterChart>
      <c:valAx>
        <c:axId val="398790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1264"/>
        <c:crosses val="autoZero"/>
        <c:crossBetween val="midCat"/>
      </c:valAx>
      <c:valAx>
        <c:axId val="398791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8790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11</xdr:col>
      <xdr:colOff>200025</xdr:colOff>
      <xdr:row>24</xdr:row>
      <xdr:rowOff>180975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552450</xdr:colOff>
      <xdr:row>0</xdr:row>
      <xdr:rowOff>19050</xdr:rowOff>
    </xdr:from>
    <xdr:to>
      <xdr:col>23</xdr:col>
      <xdr:colOff>38100</xdr:colOff>
      <xdr:row>24</xdr:row>
      <xdr:rowOff>152400</xdr:rowOff>
    </xdr:to>
    <xdr:graphicFrame macro="">
      <xdr:nvGraphicFramePr>
        <xdr:cNvPr id="6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104775</xdr:colOff>
      <xdr:row>26</xdr:row>
      <xdr:rowOff>0</xdr:rowOff>
    </xdr:from>
    <xdr:to>
      <xdr:col>11</xdr:col>
      <xdr:colOff>200025</xdr:colOff>
      <xdr:row>50</xdr:row>
      <xdr:rowOff>133350</xdr:rowOff>
    </xdr:to>
    <xdr:graphicFrame macro="">
      <xdr:nvGraphicFramePr>
        <xdr:cNvPr id="7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552450</xdr:colOff>
      <xdr:row>26</xdr:row>
      <xdr:rowOff>47625</xdr:rowOff>
    </xdr:from>
    <xdr:to>
      <xdr:col>23</xdr:col>
      <xdr:colOff>38100</xdr:colOff>
      <xdr:row>50</xdr:row>
      <xdr:rowOff>180975</xdr:rowOff>
    </xdr:to>
    <xdr:graphicFrame macro="">
      <xdr:nvGraphicFramePr>
        <xdr:cNvPr id="8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</xdr:row>
      <xdr:rowOff>28575</xdr:rowOff>
    </xdr:from>
    <xdr:to>
      <xdr:col>9</xdr:col>
      <xdr:colOff>38100</xdr:colOff>
      <xdr:row>21</xdr:row>
      <xdr:rowOff>47625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295275</xdr:colOff>
      <xdr:row>1</xdr:row>
      <xdr:rowOff>47625</xdr:rowOff>
    </xdr:from>
    <xdr:to>
      <xdr:col>18</xdr:col>
      <xdr:colOff>66675</xdr:colOff>
      <xdr:row>21</xdr:row>
      <xdr:rowOff>66675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409575</xdr:colOff>
      <xdr:row>22</xdr:row>
      <xdr:rowOff>142875</xdr:rowOff>
    </xdr:from>
    <xdr:to>
      <xdr:col>9</xdr:col>
      <xdr:colOff>180975</xdr:colOff>
      <xdr:row>42</xdr:row>
      <xdr:rowOff>161925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504825</xdr:colOff>
      <xdr:row>22</xdr:row>
      <xdr:rowOff>133350</xdr:rowOff>
    </xdr:from>
    <xdr:to>
      <xdr:col>18</xdr:col>
      <xdr:colOff>276225</xdr:colOff>
      <xdr:row>42</xdr:row>
      <xdr:rowOff>152400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15</xdr:row>
      <xdr:rowOff>161925</xdr:rowOff>
    </xdr:from>
    <xdr:to>
      <xdr:col>6</xdr:col>
      <xdr:colOff>552450</xdr:colOff>
      <xdr:row>16</xdr:row>
      <xdr:rowOff>152400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3057525"/>
          <a:ext cx="166687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504824</xdr:colOff>
      <xdr:row>0</xdr:row>
      <xdr:rowOff>85725</xdr:rowOff>
    </xdr:from>
    <xdr:to>
      <xdr:col>14</xdr:col>
      <xdr:colOff>571500</xdr:colOff>
      <xdr:row>14</xdr:row>
      <xdr:rowOff>171449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590550</xdr:colOff>
      <xdr:row>0</xdr:row>
      <xdr:rowOff>28575</xdr:rowOff>
    </xdr:from>
    <xdr:to>
      <xdr:col>23</xdr:col>
      <xdr:colOff>47626</xdr:colOff>
      <xdr:row>14</xdr:row>
      <xdr:rowOff>114299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485775</xdr:colOff>
      <xdr:row>15</xdr:row>
      <xdr:rowOff>209550</xdr:rowOff>
    </xdr:from>
    <xdr:to>
      <xdr:col>14</xdr:col>
      <xdr:colOff>552451</xdr:colOff>
      <xdr:row>30</xdr:row>
      <xdr:rowOff>95249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19050</xdr:colOff>
      <xdr:row>16</xdr:row>
      <xdr:rowOff>19050</xdr:rowOff>
    </xdr:from>
    <xdr:to>
      <xdr:col>23</xdr:col>
      <xdr:colOff>85726</xdr:colOff>
      <xdr:row>30</xdr:row>
      <xdr:rowOff>133349</xdr:rowOff>
    </xdr:to>
    <xdr:graphicFrame macro="">
      <xdr:nvGraphicFramePr>
        <xdr:cNvPr id="6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47625</xdr:colOff>
      <xdr:row>32</xdr:row>
      <xdr:rowOff>152400</xdr:rowOff>
    </xdr:from>
    <xdr:to>
      <xdr:col>18</xdr:col>
      <xdr:colOff>504825</xdr:colOff>
      <xdr:row>49</xdr:row>
      <xdr:rowOff>138112</xdr:rowOff>
    </xdr:to>
    <xdr:graphicFrame macro="">
      <xdr:nvGraphicFramePr>
        <xdr:cNvPr id="7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409575</xdr:colOff>
      <xdr:row>32</xdr:row>
      <xdr:rowOff>161925</xdr:rowOff>
    </xdr:from>
    <xdr:to>
      <xdr:col>31</xdr:col>
      <xdr:colOff>342900</xdr:colOff>
      <xdr:row>49</xdr:row>
      <xdr:rowOff>147637</xdr:rowOff>
    </xdr:to>
    <xdr:graphicFrame macro="">
      <xdr:nvGraphicFramePr>
        <xdr:cNvPr id="8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504824</xdr:colOff>
      <xdr:row>0</xdr:row>
      <xdr:rowOff>85725</xdr:rowOff>
    </xdr:from>
    <xdr:to>
      <xdr:col>14</xdr:col>
      <xdr:colOff>571500</xdr:colOff>
      <xdr:row>14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590550</xdr:colOff>
      <xdr:row>0</xdr:row>
      <xdr:rowOff>28575</xdr:rowOff>
    </xdr:from>
    <xdr:to>
      <xdr:col>23</xdr:col>
      <xdr:colOff>47626</xdr:colOff>
      <xdr:row>14</xdr:row>
      <xdr:rowOff>114299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485775</xdr:colOff>
      <xdr:row>15</xdr:row>
      <xdr:rowOff>209550</xdr:rowOff>
    </xdr:from>
    <xdr:to>
      <xdr:col>14</xdr:col>
      <xdr:colOff>552451</xdr:colOff>
      <xdr:row>30</xdr:row>
      <xdr:rowOff>95249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16</xdr:row>
      <xdr:rowOff>0</xdr:rowOff>
    </xdr:from>
    <xdr:to>
      <xdr:col>23</xdr:col>
      <xdr:colOff>66676</xdr:colOff>
      <xdr:row>30</xdr:row>
      <xdr:rowOff>114299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504825</xdr:colOff>
      <xdr:row>33</xdr:row>
      <xdr:rowOff>19050</xdr:rowOff>
    </xdr:from>
    <xdr:to>
      <xdr:col>18</xdr:col>
      <xdr:colOff>352425</xdr:colOff>
      <xdr:row>50</xdr:row>
      <xdr:rowOff>4762</xdr:rowOff>
    </xdr:to>
    <xdr:graphicFrame macro="">
      <xdr:nvGraphicFramePr>
        <xdr:cNvPr id="8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47625</xdr:colOff>
      <xdr:row>33</xdr:row>
      <xdr:rowOff>28575</xdr:rowOff>
    </xdr:from>
    <xdr:to>
      <xdr:col>30</xdr:col>
      <xdr:colOff>590550</xdr:colOff>
      <xdr:row>50</xdr:row>
      <xdr:rowOff>14287</xdr:rowOff>
    </xdr:to>
    <xdr:graphicFrame macro="">
      <xdr:nvGraphicFramePr>
        <xdr:cNvPr id="9" name="Graf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504824</xdr:colOff>
      <xdr:row>0</xdr:row>
      <xdr:rowOff>85725</xdr:rowOff>
    </xdr:from>
    <xdr:to>
      <xdr:col>14</xdr:col>
      <xdr:colOff>571500</xdr:colOff>
      <xdr:row>14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590550</xdr:colOff>
      <xdr:row>0</xdr:row>
      <xdr:rowOff>28575</xdr:rowOff>
    </xdr:from>
    <xdr:to>
      <xdr:col>23</xdr:col>
      <xdr:colOff>47626</xdr:colOff>
      <xdr:row>14</xdr:row>
      <xdr:rowOff>114299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485775</xdr:colOff>
      <xdr:row>15</xdr:row>
      <xdr:rowOff>209550</xdr:rowOff>
    </xdr:from>
    <xdr:to>
      <xdr:col>14</xdr:col>
      <xdr:colOff>552451</xdr:colOff>
      <xdr:row>30</xdr:row>
      <xdr:rowOff>95249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16</xdr:row>
      <xdr:rowOff>0</xdr:rowOff>
    </xdr:from>
    <xdr:to>
      <xdr:col>23</xdr:col>
      <xdr:colOff>66676</xdr:colOff>
      <xdr:row>30</xdr:row>
      <xdr:rowOff>114299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523875</xdr:colOff>
      <xdr:row>33</xdr:row>
      <xdr:rowOff>19050</xdr:rowOff>
    </xdr:from>
    <xdr:to>
      <xdr:col>18</xdr:col>
      <xdr:colOff>371475</xdr:colOff>
      <xdr:row>50</xdr:row>
      <xdr:rowOff>4762</xdr:rowOff>
    </xdr:to>
    <xdr:graphicFrame macro="">
      <xdr:nvGraphicFramePr>
        <xdr:cNvPr id="8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104775</xdr:colOff>
      <xdr:row>33</xdr:row>
      <xdr:rowOff>38100</xdr:rowOff>
    </xdr:from>
    <xdr:to>
      <xdr:col>31</xdr:col>
      <xdr:colOff>38100</xdr:colOff>
      <xdr:row>50</xdr:row>
      <xdr:rowOff>23812</xdr:rowOff>
    </xdr:to>
    <xdr:graphicFrame macro="">
      <xdr:nvGraphicFramePr>
        <xdr:cNvPr id="9" name="Graf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1-SR(b)HO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2-SR(b)DIS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3-SR(b)DIS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B4-SR(b)DIS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ovana data"/>
      <sheetName val="zpracování"/>
      <sheetName val="vyhodnocení"/>
      <sheetName val="thixotropy"/>
    </sheetNames>
    <sheetDataSet>
      <sheetData sheetId="0">
        <row r="2">
          <cell r="J2">
            <v>0.51</v>
          </cell>
          <cell r="K2">
            <v>4.1950000000000003</v>
          </cell>
        </row>
        <row r="3">
          <cell r="J3">
            <v>0.67</v>
          </cell>
          <cell r="K3">
            <v>4.8550000000000004</v>
          </cell>
        </row>
        <row r="4">
          <cell r="J4">
            <v>0.82</v>
          </cell>
          <cell r="K4">
            <v>5.6829999999999998</v>
          </cell>
        </row>
        <row r="5">
          <cell r="J5">
            <v>1.08</v>
          </cell>
          <cell r="K5">
            <v>6.7160000000000002</v>
          </cell>
        </row>
        <row r="6">
          <cell r="J6">
            <v>1.34</v>
          </cell>
          <cell r="K6">
            <v>8.0299999999999994</v>
          </cell>
        </row>
        <row r="7">
          <cell r="J7">
            <v>1.7</v>
          </cell>
          <cell r="K7">
            <v>9.6560000000000006</v>
          </cell>
        </row>
        <row r="8">
          <cell r="J8">
            <v>2.16</v>
          </cell>
          <cell r="K8">
            <v>11.661</v>
          </cell>
        </row>
        <row r="9">
          <cell r="J9">
            <v>2.78</v>
          </cell>
          <cell r="K9">
            <v>14.087</v>
          </cell>
        </row>
        <row r="10">
          <cell r="J10">
            <v>3.55</v>
          </cell>
          <cell r="K10">
            <v>17.108000000000001</v>
          </cell>
        </row>
        <row r="11">
          <cell r="J11">
            <v>4.47</v>
          </cell>
          <cell r="K11">
            <v>20.837</v>
          </cell>
        </row>
        <row r="12">
          <cell r="J12">
            <v>5.71</v>
          </cell>
          <cell r="K12">
            <v>25.457999999999998</v>
          </cell>
        </row>
        <row r="13">
          <cell r="J13">
            <v>7.25</v>
          </cell>
          <cell r="K13">
            <v>30.893999999999998</v>
          </cell>
        </row>
        <row r="14">
          <cell r="J14">
            <v>9.26</v>
          </cell>
          <cell r="K14">
            <v>38.008000000000003</v>
          </cell>
        </row>
        <row r="15">
          <cell r="J15">
            <v>11.78</v>
          </cell>
          <cell r="K15">
            <v>46.734999999999999</v>
          </cell>
        </row>
        <row r="16">
          <cell r="J16">
            <v>14.96</v>
          </cell>
          <cell r="K16">
            <v>57.728999999999999</v>
          </cell>
        </row>
        <row r="17">
          <cell r="J17">
            <v>19.079999999999998</v>
          </cell>
          <cell r="K17">
            <v>71.546000000000006</v>
          </cell>
        </row>
        <row r="18">
          <cell r="J18">
            <v>24.27</v>
          </cell>
          <cell r="K18">
            <v>88.41</v>
          </cell>
        </row>
        <row r="19">
          <cell r="J19">
            <v>30.8</v>
          </cell>
          <cell r="K19">
            <v>109.788</v>
          </cell>
        </row>
        <row r="20">
          <cell r="J20">
            <v>39.28</v>
          </cell>
          <cell r="K20">
            <v>136.571</v>
          </cell>
        </row>
        <row r="21">
          <cell r="J21">
            <v>49.98</v>
          </cell>
          <cell r="K21">
            <v>169.52</v>
          </cell>
        </row>
        <row r="22">
          <cell r="J22">
            <v>49.98</v>
          </cell>
          <cell r="K22">
            <v>168.161</v>
          </cell>
        </row>
        <row r="23">
          <cell r="J23">
            <v>39.28</v>
          </cell>
          <cell r="K23">
            <v>133.36600000000001</v>
          </cell>
        </row>
        <row r="24">
          <cell r="J24">
            <v>30.95</v>
          </cell>
          <cell r="K24">
            <v>106.352</v>
          </cell>
        </row>
        <row r="25">
          <cell r="J25">
            <v>24.27</v>
          </cell>
          <cell r="K25">
            <v>84.813000000000002</v>
          </cell>
        </row>
        <row r="26">
          <cell r="J26">
            <v>19.079999999999998</v>
          </cell>
          <cell r="K26">
            <v>67.510999999999996</v>
          </cell>
        </row>
        <row r="27">
          <cell r="J27">
            <v>14.96</v>
          </cell>
          <cell r="K27">
            <v>54.033999999999999</v>
          </cell>
        </row>
        <row r="28">
          <cell r="J28">
            <v>11.78</v>
          </cell>
          <cell r="K28">
            <v>43.097999999999999</v>
          </cell>
        </row>
        <row r="29">
          <cell r="J29">
            <v>9.26</v>
          </cell>
          <cell r="K29">
            <v>34.488</v>
          </cell>
        </row>
        <row r="30">
          <cell r="J30">
            <v>7.25</v>
          </cell>
          <cell r="K30">
            <v>27.754000000000001</v>
          </cell>
        </row>
        <row r="31">
          <cell r="J31">
            <v>5.71</v>
          </cell>
          <cell r="K31">
            <v>22.352</v>
          </cell>
        </row>
        <row r="32">
          <cell r="J32">
            <v>4.47</v>
          </cell>
          <cell r="K32">
            <v>18.001999999999999</v>
          </cell>
        </row>
        <row r="33">
          <cell r="J33">
            <v>3.55</v>
          </cell>
          <cell r="K33">
            <v>14.631</v>
          </cell>
        </row>
        <row r="34">
          <cell r="J34">
            <v>2.78</v>
          </cell>
          <cell r="K34">
            <v>11.856999999999999</v>
          </cell>
        </row>
        <row r="35">
          <cell r="J35">
            <v>2.16</v>
          </cell>
          <cell r="K35">
            <v>9.5220000000000002</v>
          </cell>
        </row>
        <row r="36">
          <cell r="J36">
            <v>1.7</v>
          </cell>
          <cell r="K36">
            <v>7.7949999999999999</v>
          </cell>
        </row>
        <row r="37">
          <cell r="J37">
            <v>1.34</v>
          </cell>
          <cell r="K37">
            <v>6.3330000000000002</v>
          </cell>
        </row>
        <row r="38">
          <cell r="J38">
            <v>1.08</v>
          </cell>
          <cell r="K38">
            <v>5.1390000000000002</v>
          </cell>
        </row>
        <row r="39">
          <cell r="J39">
            <v>0.82</v>
          </cell>
          <cell r="K39">
            <v>4.1669999999999998</v>
          </cell>
        </row>
        <row r="40">
          <cell r="J40">
            <v>0.67</v>
          </cell>
          <cell r="K40">
            <v>3.4510000000000001</v>
          </cell>
        </row>
        <row r="41">
          <cell r="J41">
            <v>0.51</v>
          </cell>
          <cell r="K41">
            <v>2.8370000000000002</v>
          </cell>
        </row>
        <row r="42">
          <cell r="J42">
            <v>0.51</v>
          </cell>
          <cell r="K42">
            <v>2.9180000000000001</v>
          </cell>
        </row>
        <row r="43">
          <cell r="J43">
            <v>0.67</v>
          </cell>
          <cell r="K43">
            <v>3.6379999999999999</v>
          </cell>
        </row>
        <row r="44">
          <cell r="J44">
            <v>0.82</v>
          </cell>
          <cell r="K44">
            <v>4.516</v>
          </cell>
        </row>
        <row r="45">
          <cell r="J45">
            <v>1.08</v>
          </cell>
          <cell r="K45">
            <v>5.59</v>
          </cell>
        </row>
        <row r="46">
          <cell r="J46">
            <v>1.34</v>
          </cell>
          <cell r="K46">
            <v>6.8929999999999998</v>
          </cell>
        </row>
        <row r="47">
          <cell r="J47">
            <v>1.7</v>
          </cell>
          <cell r="K47">
            <v>8.5470000000000006</v>
          </cell>
        </row>
        <row r="48">
          <cell r="J48">
            <v>2.16</v>
          </cell>
          <cell r="K48">
            <v>10.55</v>
          </cell>
        </row>
        <row r="49">
          <cell r="J49">
            <v>2.78</v>
          </cell>
          <cell r="K49">
            <v>12.999000000000001</v>
          </cell>
        </row>
        <row r="50">
          <cell r="J50">
            <v>3.55</v>
          </cell>
          <cell r="K50">
            <v>15.818</v>
          </cell>
        </row>
        <row r="51">
          <cell r="J51">
            <v>4.47</v>
          </cell>
          <cell r="K51">
            <v>19.405999999999999</v>
          </cell>
        </row>
        <row r="52">
          <cell r="J52">
            <v>5.71</v>
          </cell>
          <cell r="K52">
            <v>23.9</v>
          </cell>
        </row>
        <row r="53">
          <cell r="J53">
            <v>7.25</v>
          </cell>
          <cell r="K53">
            <v>29.536000000000001</v>
          </cell>
        </row>
        <row r="54">
          <cell r="J54">
            <v>9.26</v>
          </cell>
          <cell r="K54">
            <v>36.182000000000002</v>
          </cell>
        </row>
        <row r="55">
          <cell r="J55">
            <v>11.78</v>
          </cell>
          <cell r="K55">
            <v>44.701999999999998</v>
          </cell>
        </row>
        <row r="56">
          <cell r="J56">
            <v>14.96</v>
          </cell>
          <cell r="K56">
            <v>55.518000000000001</v>
          </cell>
        </row>
        <row r="57">
          <cell r="J57">
            <v>19.079999999999998</v>
          </cell>
          <cell r="K57">
            <v>68.944999999999993</v>
          </cell>
        </row>
        <row r="58">
          <cell r="J58">
            <v>24.27</v>
          </cell>
          <cell r="K58">
            <v>85.5</v>
          </cell>
        </row>
        <row r="59">
          <cell r="J59">
            <v>30.8</v>
          </cell>
          <cell r="K59">
            <v>106.258</v>
          </cell>
        </row>
        <row r="60">
          <cell r="J60">
            <v>39.28</v>
          </cell>
          <cell r="K60">
            <v>132.869</v>
          </cell>
        </row>
        <row r="61">
          <cell r="J61">
            <v>49.98</v>
          </cell>
          <cell r="K61">
            <v>166.15</v>
          </cell>
        </row>
        <row r="62">
          <cell r="J62">
            <v>49.98</v>
          </cell>
          <cell r="K62">
            <v>165.577</v>
          </cell>
        </row>
        <row r="63">
          <cell r="J63">
            <v>39.28</v>
          </cell>
          <cell r="K63">
            <v>131.61500000000001</v>
          </cell>
        </row>
        <row r="64">
          <cell r="J64">
            <v>30.95</v>
          </cell>
          <cell r="K64">
            <v>104.813</v>
          </cell>
        </row>
        <row r="65">
          <cell r="J65">
            <v>24.27</v>
          </cell>
          <cell r="K65">
            <v>83.233000000000004</v>
          </cell>
        </row>
        <row r="66">
          <cell r="J66">
            <v>19.079999999999998</v>
          </cell>
          <cell r="K66">
            <v>66.481999999999999</v>
          </cell>
        </row>
        <row r="67">
          <cell r="J67">
            <v>14.96</v>
          </cell>
          <cell r="K67">
            <v>52.921999999999997</v>
          </cell>
        </row>
        <row r="68">
          <cell r="J68">
            <v>11.78</v>
          </cell>
          <cell r="K68">
            <v>42.695999999999998</v>
          </cell>
        </row>
        <row r="69">
          <cell r="J69">
            <v>9.26</v>
          </cell>
          <cell r="K69">
            <v>34.137</v>
          </cell>
        </row>
        <row r="70">
          <cell r="J70">
            <v>7.25</v>
          </cell>
          <cell r="K70">
            <v>27.427</v>
          </cell>
        </row>
        <row r="71">
          <cell r="J71">
            <v>5.71</v>
          </cell>
          <cell r="K71">
            <v>22.120999999999999</v>
          </cell>
        </row>
        <row r="72">
          <cell r="J72">
            <v>4.47</v>
          </cell>
          <cell r="K72">
            <v>17.707000000000001</v>
          </cell>
        </row>
        <row r="73">
          <cell r="J73">
            <v>3.55</v>
          </cell>
          <cell r="K73">
            <v>14.221</v>
          </cell>
        </row>
        <row r="74">
          <cell r="J74">
            <v>2.78</v>
          </cell>
          <cell r="K74">
            <v>11.534000000000001</v>
          </cell>
        </row>
        <row r="75">
          <cell r="J75">
            <v>2.16</v>
          </cell>
          <cell r="K75">
            <v>9.2829999999999995</v>
          </cell>
        </row>
        <row r="76">
          <cell r="J76">
            <v>1.7</v>
          </cell>
          <cell r="K76">
            <v>7.617</v>
          </cell>
        </row>
        <row r="77">
          <cell r="J77">
            <v>1.34</v>
          </cell>
          <cell r="K77">
            <v>6.3019999999999996</v>
          </cell>
        </row>
        <row r="78">
          <cell r="J78">
            <v>1.08</v>
          </cell>
          <cell r="K78">
            <v>5.1379999999999999</v>
          </cell>
        </row>
        <row r="79">
          <cell r="J79">
            <v>0.82</v>
          </cell>
          <cell r="K79">
            <v>4.242</v>
          </cell>
        </row>
        <row r="80">
          <cell r="J80">
            <v>0.67</v>
          </cell>
          <cell r="K80">
            <v>3.488</v>
          </cell>
        </row>
        <row r="81">
          <cell r="J81">
            <v>0.51</v>
          </cell>
          <cell r="K81">
            <v>2.9209999999999998</v>
          </cell>
        </row>
      </sheetData>
      <sheetData sheetId="1">
        <row r="2">
          <cell r="V2">
            <v>0.51</v>
          </cell>
          <cell r="X2">
            <v>7.7215825444015946</v>
          </cell>
        </row>
        <row r="3">
          <cell r="V3">
            <v>0.67</v>
          </cell>
          <cell r="X3">
            <v>7.2254066147425871</v>
          </cell>
        </row>
        <row r="4">
          <cell r="V4">
            <v>0.82</v>
          </cell>
          <cell r="X4">
            <v>6.8787037794664823</v>
          </cell>
        </row>
        <row r="5">
          <cell r="V5">
            <v>1.08</v>
          </cell>
          <cell r="X5">
            <v>6.4327038425676895</v>
          </cell>
        </row>
        <row r="6">
          <cell r="V6">
            <v>1.34</v>
          </cell>
          <cell r="X6">
            <v>6.103677677888097</v>
          </cell>
        </row>
        <row r="7">
          <cell r="V7">
            <v>1.7</v>
          </cell>
          <cell r="X7">
            <v>5.7602009154485767</v>
          </cell>
        </row>
        <row r="8">
          <cell r="V8">
            <v>2.16</v>
          </cell>
          <cell r="X8">
            <v>5.4340403171544116</v>
          </cell>
        </row>
        <row r="9">
          <cell r="V9">
            <v>2.78</v>
          </cell>
          <cell r="X9">
            <v>5.1103235322306428</v>
          </cell>
        </row>
        <row r="10">
          <cell r="V10">
            <v>3.55</v>
          </cell>
          <cell r="X10">
            <v>4.815077905516727</v>
          </cell>
        </row>
        <row r="11">
          <cell r="V11">
            <v>4.47</v>
          </cell>
          <cell r="X11">
            <v>4.5524380877102573</v>
          </cell>
        </row>
        <row r="12">
          <cell r="V12">
            <v>5.71</v>
          </cell>
          <cell r="X12">
            <v>4.2890752969156356</v>
          </cell>
        </row>
        <row r="13">
          <cell r="V13">
            <v>7.25</v>
          </cell>
          <cell r="X13">
            <v>4.2415861274100823</v>
          </cell>
        </row>
        <row r="14">
          <cell r="V14">
            <v>9.26</v>
          </cell>
          <cell r="X14">
            <v>4.1162261050460636</v>
          </cell>
        </row>
        <row r="15">
          <cell r="V15">
            <v>11.78</v>
          </cell>
          <cell r="X15">
            <v>3.996532205098267</v>
          </cell>
        </row>
        <row r="16">
          <cell r="V16">
            <v>14.96</v>
          </cell>
          <cell r="X16">
            <v>3.8811382786368571</v>
          </cell>
        </row>
        <row r="17">
          <cell r="V17">
            <v>19.079999999999998</v>
          </cell>
          <cell r="X17">
            <v>3.7670971584485495</v>
          </cell>
        </row>
        <row r="18">
          <cell r="V18">
            <v>24.27</v>
          </cell>
          <cell r="X18">
            <v>3.657599716129901</v>
          </cell>
        </row>
        <row r="19">
          <cell r="V19">
            <v>30.8</v>
          </cell>
          <cell r="X19">
            <v>3.5522981670594618</v>
          </cell>
        </row>
        <row r="20">
          <cell r="V20">
            <v>39.28</v>
          </cell>
          <cell r="X20">
            <v>3.4479448150306031</v>
          </cell>
        </row>
        <row r="21">
          <cell r="V21">
            <v>49.98</v>
          </cell>
          <cell r="X21">
            <v>3.3475980724384402</v>
          </cell>
        </row>
        <row r="22">
          <cell r="V22">
            <v>49.98</v>
          </cell>
          <cell r="X22">
            <v>3.328004982377982</v>
          </cell>
        </row>
        <row r="23">
          <cell r="V23">
            <v>39.28</v>
          </cell>
          <cell r="X23">
            <v>3.3841135513209379</v>
          </cell>
        </row>
        <row r="24">
          <cell r="V24">
            <v>30.95</v>
          </cell>
          <cell r="X24">
            <v>3.440555582723468</v>
          </cell>
        </row>
        <row r="25">
          <cell r="V25">
            <v>24.27</v>
          </cell>
          <cell r="X25">
            <v>3.4991018606422246</v>
          </cell>
        </row>
        <row r="26">
          <cell r="V26">
            <v>19.079999999999998</v>
          </cell>
          <cell r="X26">
            <v>3.5580192119154885</v>
          </cell>
        </row>
        <row r="27">
          <cell r="V27">
            <v>14.96</v>
          </cell>
          <cell r="X27">
            <v>3.6185966357611656</v>
          </cell>
        </row>
        <row r="28">
          <cell r="V28">
            <v>11.78</v>
          </cell>
          <cell r="X28">
            <v>3.679111454780295</v>
          </cell>
        </row>
        <row r="29">
          <cell r="V29">
            <v>9.26</v>
          </cell>
          <cell r="X29">
            <v>3.7410854257637198</v>
          </cell>
        </row>
        <row r="30">
          <cell r="V30">
            <v>7.25</v>
          </cell>
          <cell r="X30">
            <v>3.8051604139505533</v>
          </cell>
        </row>
        <row r="31">
          <cell r="V31">
            <v>5.71</v>
          </cell>
          <cell r="X31">
            <v>3.8607333130269308</v>
          </cell>
        </row>
        <row r="32">
          <cell r="V32">
            <v>4.47</v>
          </cell>
          <cell r="X32">
            <v>3.9938919561375643</v>
          </cell>
        </row>
        <row r="33">
          <cell r="V33">
            <v>3.55</v>
          </cell>
          <cell r="X33">
            <v>4.1234171898393619</v>
          </cell>
        </row>
        <row r="34">
          <cell r="V34">
            <v>2.78</v>
          </cell>
          <cell r="X34">
            <v>4.2654386490125757</v>
          </cell>
        </row>
        <row r="35">
          <cell r="V35">
            <v>2.16</v>
          </cell>
          <cell r="X35">
            <v>4.4171491043593054</v>
          </cell>
        </row>
        <row r="36">
          <cell r="V36">
            <v>1.7</v>
          </cell>
          <cell r="X36">
            <v>4.5661137715249023</v>
          </cell>
        </row>
        <row r="37">
          <cell r="V37">
            <v>1.34</v>
          </cell>
          <cell r="X37">
            <v>4.7191077048599572</v>
          </cell>
        </row>
        <row r="38">
          <cell r="V38">
            <v>1.08</v>
          </cell>
          <cell r="X38">
            <v>4.8622212143058743</v>
          </cell>
        </row>
        <row r="39">
          <cell r="V39">
            <v>0.82</v>
          </cell>
          <cell r="X39">
            <v>5.051271191463333</v>
          </cell>
        </row>
        <row r="40">
          <cell r="V40">
            <v>0.67</v>
          </cell>
          <cell r="X40">
            <v>5.1946051747538986</v>
          </cell>
        </row>
        <row r="41">
          <cell r="V41">
            <v>0.51</v>
          </cell>
          <cell r="X41">
            <v>5.3946768470009703</v>
          </cell>
        </row>
        <row r="42">
          <cell r="V42">
            <v>0.51</v>
          </cell>
          <cell r="X42">
            <v>5.7408568342421402</v>
          </cell>
        </row>
        <row r="43">
          <cell r="V43">
            <v>0.67</v>
          </cell>
          <cell r="X43">
            <v>5.5454715227036129</v>
          </cell>
        </row>
        <row r="44">
          <cell r="V44">
            <v>0.82</v>
          </cell>
          <cell r="X44">
            <v>5.405108223631597</v>
          </cell>
        </row>
        <row r="45">
          <cell r="V45">
            <v>1.08</v>
          </cell>
          <cell r="X45">
            <v>5.2194638898170869</v>
          </cell>
        </row>
        <row r="46">
          <cell r="V46">
            <v>1.34</v>
          </cell>
          <cell r="X46">
            <v>5.0785270848854616</v>
          </cell>
        </row>
        <row r="47">
          <cell r="V47">
            <v>1.7</v>
          </cell>
          <cell r="X47">
            <v>4.927463361885847</v>
          </cell>
        </row>
        <row r="48">
          <cell r="V48">
            <v>2.16</v>
          </cell>
          <cell r="X48">
            <v>4.7799702197541007</v>
          </cell>
        </row>
        <row r="49">
          <cell r="V49">
            <v>2.78</v>
          </cell>
          <cell r="X49">
            <v>4.6293294338849496</v>
          </cell>
        </row>
        <row r="50">
          <cell r="V50">
            <v>3.55</v>
          </cell>
          <cell r="X50">
            <v>4.4879022997147846</v>
          </cell>
        </row>
        <row r="51">
          <cell r="V51">
            <v>4.47</v>
          </cell>
          <cell r="X51">
            <v>4.3585631948558987</v>
          </cell>
        </row>
        <row r="52">
          <cell r="V52">
            <v>5.71</v>
          </cell>
          <cell r="X52">
            <v>4.2252289789288913</v>
          </cell>
        </row>
        <row r="53">
          <cell r="V53">
            <v>7.25</v>
          </cell>
          <cell r="X53">
            <v>4.025896328507816</v>
          </cell>
        </row>
        <row r="54">
          <cell r="V54">
            <v>9.26</v>
          </cell>
          <cell r="X54">
            <v>3.922045546824366</v>
          </cell>
        </row>
        <row r="55">
          <cell r="V55">
            <v>11.78</v>
          </cell>
          <cell r="X55">
            <v>3.8225077023866492</v>
          </cell>
        </row>
        <row r="56">
          <cell r="V56">
            <v>14.96</v>
          </cell>
          <cell r="X56">
            <v>3.7261813861650537</v>
          </cell>
        </row>
        <row r="57">
          <cell r="V57">
            <v>19.079999999999998</v>
          </cell>
          <cell r="X57">
            <v>3.6306210076600616</v>
          </cell>
        </row>
        <row r="58">
          <cell r="V58">
            <v>24.27</v>
          </cell>
          <cell r="X58">
            <v>3.538516573751441</v>
          </cell>
        </row>
        <row r="59">
          <cell r="V59">
            <v>30.8</v>
          </cell>
          <cell r="X59">
            <v>3.4496058025214031</v>
          </cell>
        </row>
        <row r="60">
          <cell r="V60">
            <v>39.28</v>
          </cell>
          <cell r="X60">
            <v>3.3611598895537833</v>
          </cell>
        </row>
        <row r="61">
          <cell r="V61">
            <v>49.98</v>
          </cell>
          <cell r="X61">
            <v>3.2757839183726456</v>
          </cell>
        </row>
        <row r="62">
          <cell r="V62">
            <v>49.98</v>
          </cell>
          <cell r="X62">
            <v>3.2714771602868948</v>
          </cell>
        </row>
        <row r="63">
          <cell r="V63">
            <v>39.28</v>
          </cell>
          <cell r="X63">
            <v>3.3287170174314418</v>
          </cell>
        </row>
        <row r="64">
          <cell r="V64">
            <v>30.95</v>
          </cell>
          <cell r="X64">
            <v>3.3863329443608761</v>
          </cell>
        </row>
        <row r="65">
          <cell r="V65">
            <v>24.27</v>
          </cell>
          <cell r="X65">
            <v>3.4461343035282459</v>
          </cell>
        </row>
        <row r="66">
          <cell r="V66">
            <v>19.079999999999998</v>
          </cell>
          <cell r="X66">
            <v>3.5063525462372267</v>
          </cell>
        </row>
        <row r="67">
          <cell r="V67">
            <v>14.96</v>
          </cell>
          <cell r="X67">
            <v>3.5683064750049285</v>
          </cell>
        </row>
        <row r="68">
          <cell r="V68">
            <v>11.78</v>
          </cell>
          <cell r="X68">
            <v>3.6302351858966868</v>
          </cell>
        </row>
        <row r="69">
          <cell r="V69">
            <v>9.26</v>
          </cell>
          <cell r="X69">
            <v>3.6936967026661396</v>
          </cell>
        </row>
        <row r="70">
          <cell r="V70">
            <v>7.25</v>
          </cell>
          <cell r="X70">
            <v>3.7593510850902607</v>
          </cell>
        </row>
        <row r="71">
          <cell r="V71">
            <v>5.71</v>
          </cell>
          <cell r="X71">
            <v>3.7412077861760711</v>
          </cell>
        </row>
        <row r="72">
          <cell r="V72">
            <v>4.47</v>
          </cell>
          <cell r="X72">
            <v>3.8890510549762194</v>
          </cell>
        </row>
        <row r="73">
          <cell r="V73">
            <v>3.55</v>
          </cell>
          <cell r="X73">
            <v>4.0335382264402542</v>
          </cell>
        </row>
        <row r="74">
          <cell r="V74">
            <v>2.78</v>
          </cell>
          <cell r="X74">
            <v>4.1927120270025187</v>
          </cell>
        </row>
        <row r="75">
          <cell r="V75">
            <v>2.16</v>
          </cell>
          <cell r="X75">
            <v>4.3635835579175266</v>
          </cell>
        </row>
        <row r="76">
          <cell r="V76">
            <v>1.7</v>
          </cell>
          <cell r="X76">
            <v>4.5321811608548384</v>
          </cell>
        </row>
        <row r="77">
          <cell r="V77">
            <v>1.34</v>
          </cell>
          <cell r="X77">
            <v>4.7061594326850216</v>
          </cell>
        </row>
        <row r="78">
          <cell r="V78">
            <v>1.08</v>
          </cell>
          <cell r="X78">
            <v>4.8696342685222591</v>
          </cell>
        </row>
        <row r="79">
          <cell r="V79">
            <v>0.82</v>
          </cell>
          <cell r="X79">
            <v>5.0866352038587594</v>
          </cell>
        </row>
        <row r="80">
          <cell r="V80">
            <v>0.67</v>
          </cell>
          <cell r="X80">
            <v>5.2519391326768305</v>
          </cell>
        </row>
        <row r="81">
          <cell r="V81">
            <v>0.51</v>
          </cell>
          <cell r="X81">
            <v>5.4837666569355976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ovana data"/>
      <sheetName val="zpracování"/>
      <sheetName val="vyhodnocení"/>
      <sheetName val="thixotropy"/>
    </sheetNames>
    <sheetDataSet>
      <sheetData sheetId="0">
        <row r="2">
          <cell r="J2">
            <v>0.51</v>
          </cell>
          <cell r="K2">
            <v>6.3179999999999996</v>
          </cell>
        </row>
        <row r="3">
          <cell r="J3">
            <v>0.67</v>
          </cell>
          <cell r="K3">
            <v>6.8239999999999998</v>
          </cell>
        </row>
        <row r="4">
          <cell r="J4">
            <v>0.82</v>
          </cell>
          <cell r="K4">
            <v>7.681</v>
          </cell>
        </row>
        <row r="5">
          <cell r="J5">
            <v>1.08</v>
          </cell>
          <cell r="K5">
            <v>8.8770000000000007</v>
          </cell>
        </row>
        <row r="6">
          <cell r="J6">
            <v>1.34</v>
          </cell>
          <cell r="K6">
            <v>10.303000000000001</v>
          </cell>
        </row>
        <row r="7">
          <cell r="J7">
            <v>1.7</v>
          </cell>
          <cell r="K7">
            <v>12.103999999999999</v>
          </cell>
        </row>
        <row r="8">
          <cell r="J8">
            <v>2.16</v>
          </cell>
          <cell r="K8">
            <v>14.233000000000001</v>
          </cell>
        </row>
        <row r="9">
          <cell r="J9">
            <v>2.78</v>
          </cell>
          <cell r="K9">
            <v>16.823</v>
          </cell>
        </row>
        <row r="10">
          <cell r="J10">
            <v>3.55</v>
          </cell>
          <cell r="K10">
            <v>19.843</v>
          </cell>
        </row>
        <row r="11">
          <cell r="J11">
            <v>4.47</v>
          </cell>
          <cell r="K11">
            <v>23.248999999999999</v>
          </cell>
        </row>
        <row r="12">
          <cell r="J12">
            <v>5.71</v>
          </cell>
          <cell r="K12">
            <v>27.341000000000001</v>
          </cell>
        </row>
        <row r="13">
          <cell r="J13">
            <v>7.25</v>
          </cell>
          <cell r="K13">
            <v>33.094999999999999</v>
          </cell>
        </row>
        <row r="14">
          <cell r="J14">
            <v>9.26</v>
          </cell>
          <cell r="K14">
            <v>40.524000000000001</v>
          </cell>
        </row>
        <row r="15">
          <cell r="J15">
            <v>11.78</v>
          </cell>
          <cell r="K15">
            <v>48.924999999999997</v>
          </cell>
        </row>
        <row r="16">
          <cell r="J16">
            <v>14.96</v>
          </cell>
          <cell r="K16">
            <v>60.213000000000001</v>
          </cell>
        </row>
        <row r="17">
          <cell r="J17">
            <v>19.079999999999998</v>
          </cell>
          <cell r="K17">
            <v>73.927000000000007</v>
          </cell>
        </row>
        <row r="18">
          <cell r="J18">
            <v>24.27</v>
          </cell>
          <cell r="K18">
            <v>91.088999999999999</v>
          </cell>
        </row>
        <row r="19">
          <cell r="J19">
            <v>30.8</v>
          </cell>
          <cell r="K19">
            <v>112.57599999999999</v>
          </cell>
        </row>
        <row r="20">
          <cell r="J20">
            <v>39.28</v>
          </cell>
          <cell r="K20">
            <v>139.42400000000001</v>
          </cell>
        </row>
        <row r="21">
          <cell r="J21">
            <v>49.98</v>
          </cell>
          <cell r="K21">
            <v>172.59399999999999</v>
          </cell>
        </row>
        <row r="22">
          <cell r="J22">
            <v>49.98</v>
          </cell>
          <cell r="K22">
            <v>170.65899999999999</v>
          </cell>
        </row>
        <row r="23">
          <cell r="J23">
            <v>39.28</v>
          </cell>
          <cell r="K23">
            <v>135.12700000000001</v>
          </cell>
        </row>
        <row r="24">
          <cell r="J24">
            <v>30.95</v>
          </cell>
          <cell r="K24">
            <v>107.759</v>
          </cell>
        </row>
        <row r="25">
          <cell r="J25">
            <v>24.27</v>
          </cell>
          <cell r="K25">
            <v>85.736000000000004</v>
          </cell>
        </row>
        <row r="26">
          <cell r="J26">
            <v>19.079999999999998</v>
          </cell>
          <cell r="K26">
            <v>68.594999999999999</v>
          </cell>
        </row>
        <row r="27">
          <cell r="J27">
            <v>14.96</v>
          </cell>
          <cell r="K27">
            <v>55.003</v>
          </cell>
        </row>
        <row r="28">
          <cell r="J28">
            <v>11.78</v>
          </cell>
          <cell r="K28">
            <v>43.968000000000004</v>
          </cell>
        </row>
        <row r="29">
          <cell r="J29">
            <v>9.26</v>
          </cell>
          <cell r="K29">
            <v>35.735999999999997</v>
          </cell>
        </row>
        <row r="30">
          <cell r="J30">
            <v>7.25</v>
          </cell>
          <cell r="K30">
            <v>28.573</v>
          </cell>
        </row>
        <row r="31">
          <cell r="J31">
            <v>5.71</v>
          </cell>
          <cell r="K31">
            <v>23.28</v>
          </cell>
        </row>
        <row r="32">
          <cell r="J32">
            <v>4.47</v>
          </cell>
          <cell r="K32">
            <v>19.082000000000001</v>
          </cell>
        </row>
        <row r="33">
          <cell r="J33">
            <v>3.55</v>
          </cell>
          <cell r="K33">
            <v>15.37</v>
          </cell>
        </row>
        <row r="34">
          <cell r="J34">
            <v>2.78</v>
          </cell>
          <cell r="K34">
            <v>12.474</v>
          </cell>
        </row>
        <row r="35">
          <cell r="J35">
            <v>2.16</v>
          </cell>
          <cell r="K35">
            <v>10.253</v>
          </cell>
        </row>
        <row r="36">
          <cell r="J36">
            <v>1.7</v>
          </cell>
          <cell r="K36">
            <v>8.4969999999999999</v>
          </cell>
        </row>
        <row r="37">
          <cell r="J37">
            <v>1.34</v>
          </cell>
          <cell r="K37">
            <v>7.016</v>
          </cell>
        </row>
        <row r="38">
          <cell r="J38">
            <v>1.08</v>
          </cell>
          <cell r="K38">
            <v>5.8380000000000001</v>
          </cell>
        </row>
        <row r="39">
          <cell r="J39">
            <v>0.82</v>
          </cell>
          <cell r="K39">
            <v>4.9610000000000003</v>
          </cell>
        </row>
        <row r="40">
          <cell r="J40">
            <v>0.67</v>
          </cell>
          <cell r="K40">
            <v>4.1769999999999996</v>
          </cell>
        </row>
        <row r="41">
          <cell r="J41">
            <v>0.51</v>
          </cell>
          <cell r="K41">
            <v>3.528</v>
          </cell>
        </row>
        <row r="42">
          <cell r="J42">
            <v>0.51</v>
          </cell>
          <cell r="K42">
            <v>3.6070000000000002</v>
          </cell>
        </row>
        <row r="43">
          <cell r="J43">
            <v>0.67</v>
          </cell>
          <cell r="K43">
            <v>4.5010000000000003</v>
          </cell>
        </row>
        <row r="44">
          <cell r="J44">
            <v>0.82</v>
          </cell>
          <cell r="K44">
            <v>5.5279999999999996</v>
          </cell>
        </row>
        <row r="45">
          <cell r="J45">
            <v>1.08</v>
          </cell>
          <cell r="K45">
            <v>6.694</v>
          </cell>
        </row>
        <row r="46">
          <cell r="J46">
            <v>1.34</v>
          </cell>
          <cell r="K46">
            <v>8.1639999999999997</v>
          </cell>
        </row>
        <row r="47">
          <cell r="J47">
            <v>1.7</v>
          </cell>
          <cell r="K47">
            <v>9.8390000000000004</v>
          </cell>
        </row>
        <row r="48">
          <cell r="J48">
            <v>2.16</v>
          </cell>
          <cell r="K48">
            <v>11.91</v>
          </cell>
        </row>
        <row r="49">
          <cell r="J49">
            <v>2.78</v>
          </cell>
          <cell r="K49">
            <v>14.406000000000001</v>
          </cell>
        </row>
        <row r="50">
          <cell r="J50">
            <v>3.55</v>
          </cell>
          <cell r="K50">
            <v>17.515000000000001</v>
          </cell>
        </row>
        <row r="51">
          <cell r="J51">
            <v>4.47</v>
          </cell>
          <cell r="K51">
            <v>21.396999999999998</v>
          </cell>
        </row>
        <row r="52">
          <cell r="J52">
            <v>5.71</v>
          </cell>
          <cell r="K52">
            <v>26.268000000000001</v>
          </cell>
        </row>
        <row r="53">
          <cell r="J53">
            <v>7.25</v>
          </cell>
          <cell r="K53">
            <v>31.585000000000001</v>
          </cell>
        </row>
        <row r="54">
          <cell r="J54">
            <v>9.26</v>
          </cell>
          <cell r="K54">
            <v>38.360999999999997</v>
          </cell>
        </row>
        <row r="55">
          <cell r="J55">
            <v>11.78</v>
          </cell>
          <cell r="K55">
            <v>47.426000000000002</v>
          </cell>
        </row>
        <row r="56">
          <cell r="J56">
            <v>14.96</v>
          </cell>
          <cell r="K56">
            <v>58.143000000000001</v>
          </cell>
        </row>
        <row r="57">
          <cell r="J57">
            <v>19.079999999999998</v>
          </cell>
          <cell r="K57">
            <v>71.625</v>
          </cell>
        </row>
        <row r="58">
          <cell r="J58">
            <v>24.27</v>
          </cell>
          <cell r="K58">
            <v>88.658000000000001</v>
          </cell>
        </row>
        <row r="59">
          <cell r="J59">
            <v>30.8</v>
          </cell>
          <cell r="K59">
            <v>109.81699999999999</v>
          </cell>
        </row>
        <row r="60">
          <cell r="J60">
            <v>39.28</v>
          </cell>
          <cell r="K60">
            <v>136.83199999999999</v>
          </cell>
        </row>
        <row r="61">
          <cell r="J61">
            <v>49.98</v>
          </cell>
          <cell r="K61">
            <v>170.27600000000001</v>
          </cell>
        </row>
        <row r="62">
          <cell r="J62">
            <v>49.98</v>
          </cell>
          <cell r="K62">
            <v>169.2</v>
          </cell>
        </row>
        <row r="63">
          <cell r="J63">
            <v>39.28</v>
          </cell>
          <cell r="K63">
            <v>134.10900000000001</v>
          </cell>
        </row>
        <row r="64">
          <cell r="J64">
            <v>30.95</v>
          </cell>
          <cell r="K64">
            <v>106.702</v>
          </cell>
        </row>
        <row r="65">
          <cell r="J65">
            <v>24.27</v>
          </cell>
          <cell r="K65">
            <v>85.001000000000005</v>
          </cell>
        </row>
        <row r="66">
          <cell r="J66">
            <v>19.079999999999998</v>
          </cell>
          <cell r="K66">
            <v>67.739000000000004</v>
          </cell>
        </row>
        <row r="67">
          <cell r="J67">
            <v>14.96</v>
          </cell>
          <cell r="K67">
            <v>54.106999999999999</v>
          </cell>
        </row>
        <row r="68">
          <cell r="J68">
            <v>11.78</v>
          </cell>
          <cell r="K68">
            <v>43.606999999999999</v>
          </cell>
        </row>
        <row r="69">
          <cell r="J69">
            <v>9.26</v>
          </cell>
          <cell r="K69">
            <v>34.813000000000002</v>
          </cell>
        </row>
        <row r="70">
          <cell r="J70">
            <v>7.25</v>
          </cell>
          <cell r="K70">
            <v>28.373999999999999</v>
          </cell>
        </row>
        <row r="71">
          <cell r="J71">
            <v>5.71</v>
          </cell>
          <cell r="K71">
            <v>22.707000000000001</v>
          </cell>
        </row>
        <row r="72">
          <cell r="J72">
            <v>4.47</v>
          </cell>
          <cell r="K72">
            <v>18.437999999999999</v>
          </cell>
        </row>
        <row r="73">
          <cell r="J73">
            <v>3.55</v>
          </cell>
          <cell r="K73">
            <v>15.096</v>
          </cell>
        </row>
        <row r="74">
          <cell r="J74">
            <v>2.78</v>
          </cell>
          <cell r="K74">
            <v>12.51</v>
          </cell>
        </row>
        <row r="75">
          <cell r="J75">
            <v>2.16</v>
          </cell>
          <cell r="K75">
            <v>10.153</v>
          </cell>
        </row>
        <row r="76">
          <cell r="J76">
            <v>1.7</v>
          </cell>
          <cell r="K76">
            <v>8.2940000000000005</v>
          </cell>
        </row>
        <row r="77">
          <cell r="J77">
            <v>1.34</v>
          </cell>
          <cell r="K77">
            <v>6.76</v>
          </cell>
        </row>
        <row r="78">
          <cell r="J78">
            <v>1.08</v>
          </cell>
          <cell r="K78">
            <v>5.55</v>
          </cell>
        </row>
        <row r="79">
          <cell r="J79">
            <v>0.82</v>
          </cell>
          <cell r="K79">
            <v>4.6500000000000004</v>
          </cell>
        </row>
        <row r="80">
          <cell r="J80">
            <v>0.67</v>
          </cell>
          <cell r="K80">
            <v>3.8780000000000001</v>
          </cell>
        </row>
        <row r="81">
          <cell r="J81">
            <v>0.51</v>
          </cell>
          <cell r="K81">
            <v>3.234</v>
          </cell>
        </row>
      </sheetData>
      <sheetData sheetId="1">
        <row r="2">
          <cell r="V2">
            <v>0.51</v>
          </cell>
          <cell r="X2">
            <v>11.272058714903723</v>
          </cell>
        </row>
        <row r="3">
          <cell r="V3">
            <v>0.67</v>
          </cell>
          <cell r="X3">
            <v>10.191532264112237</v>
          </cell>
        </row>
        <row r="4">
          <cell r="V4">
            <v>0.82</v>
          </cell>
          <cell r="X4">
            <v>9.4588307082907228</v>
          </cell>
        </row>
        <row r="5">
          <cell r="V5">
            <v>1.08</v>
          </cell>
          <cell r="X5">
            <v>8.5440841183951637</v>
          </cell>
        </row>
        <row r="6">
          <cell r="V6">
            <v>1.34</v>
          </cell>
          <cell r="X6">
            <v>7.8898565349448866</v>
          </cell>
        </row>
        <row r="7">
          <cell r="V7">
            <v>1.7</v>
          </cell>
          <cell r="X7">
            <v>7.2261025675548387</v>
          </cell>
        </row>
        <row r="8">
          <cell r="V8">
            <v>2.16</v>
          </cell>
          <cell r="X8">
            <v>6.6144713247896476</v>
          </cell>
        </row>
        <row r="9">
          <cell r="V9">
            <v>2.78</v>
          </cell>
          <cell r="X9">
            <v>6.0259172736517082</v>
          </cell>
        </row>
        <row r="10">
          <cell r="V10">
            <v>3.55</v>
          </cell>
          <cell r="X10">
            <v>5.5056624005475552</v>
          </cell>
        </row>
        <row r="11">
          <cell r="V11">
            <v>4.47</v>
          </cell>
          <cell r="X11">
            <v>5.0565038242994227</v>
          </cell>
        </row>
        <row r="12">
          <cell r="V12">
            <v>5.71</v>
          </cell>
          <cell r="X12">
            <v>4.61937472275046</v>
          </cell>
        </row>
        <row r="13">
          <cell r="V13">
            <v>7.25</v>
          </cell>
          <cell r="X13">
            <v>4.5221531668255626</v>
          </cell>
        </row>
        <row r="14">
          <cell r="V14">
            <v>9.26</v>
          </cell>
          <cell r="X14">
            <v>4.3597085512443607</v>
          </cell>
        </row>
        <row r="15">
          <cell r="V15">
            <v>11.78</v>
          </cell>
          <cell r="X15">
            <v>4.2056156393460808</v>
          </cell>
        </row>
        <row r="16">
          <cell r="V16">
            <v>14.96</v>
          </cell>
          <cell r="X16">
            <v>4.0580138664404277</v>
          </cell>
        </row>
        <row r="17">
          <cell r="V17">
            <v>19.079999999999998</v>
          </cell>
          <cell r="X17">
            <v>3.9130854669493189</v>
          </cell>
        </row>
        <row r="18">
          <cell r="V18">
            <v>24.27</v>
          </cell>
          <cell r="X18">
            <v>3.7748340893920753</v>
          </cell>
        </row>
        <row r="19">
          <cell r="V19">
            <v>30.8</v>
          </cell>
          <cell r="X19">
            <v>3.64273407135419</v>
          </cell>
        </row>
        <row r="20">
          <cell r="V20">
            <v>39.28</v>
          </cell>
          <cell r="X20">
            <v>3.5126684808048347</v>
          </cell>
        </row>
        <row r="21">
          <cell r="V21">
            <v>49.98</v>
          </cell>
          <cell r="X21">
            <v>3.3884084826415819</v>
          </cell>
        </row>
        <row r="22">
          <cell r="V22">
            <v>49.98</v>
          </cell>
          <cell r="X22">
            <v>3.3518069833690953</v>
          </cell>
        </row>
        <row r="23">
          <cell r="V23">
            <v>39.28</v>
          </cell>
          <cell r="X23">
            <v>3.4184312138674344</v>
          </cell>
        </row>
        <row r="24">
          <cell r="V24">
            <v>30.95</v>
          </cell>
          <cell r="X24">
            <v>3.4856492225632221</v>
          </cell>
        </row>
        <row r="25">
          <cell r="V25">
            <v>24.27</v>
          </cell>
          <cell r="X25">
            <v>3.5555799988906767</v>
          </cell>
        </row>
        <row r="26">
          <cell r="V26">
            <v>19.079999999999998</v>
          </cell>
          <cell r="X26">
            <v>3.626163669346202</v>
          </cell>
        </row>
        <row r="27">
          <cell r="V27">
            <v>14.96</v>
          </cell>
          <cell r="X27">
            <v>3.6989524120539863</v>
          </cell>
        </row>
        <row r="28">
          <cell r="V28">
            <v>11.78</v>
          </cell>
          <cell r="X28">
            <v>3.7718818892450816</v>
          </cell>
        </row>
        <row r="29">
          <cell r="V29">
            <v>9.26</v>
          </cell>
          <cell r="X29">
            <v>3.8467905246083784</v>
          </cell>
        </row>
        <row r="30">
          <cell r="V30">
            <v>7.25</v>
          </cell>
          <cell r="X30">
            <v>3.9244702400382465</v>
          </cell>
        </row>
        <row r="31">
          <cell r="V31">
            <v>5.71</v>
          </cell>
          <cell r="X31">
            <v>3.9192825275151271</v>
          </cell>
        </row>
        <row r="32">
          <cell r="V32">
            <v>4.47</v>
          </cell>
          <cell r="X32">
            <v>4.1293952948625963</v>
          </cell>
        </row>
        <row r="33">
          <cell r="V33">
            <v>3.55</v>
          </cell>
          <cell r="X33">
            <v>4.3374386552016544</v>
          </cell>
        </row>
        <row r="34">
          <cell r="V34">
            <v>2.78</v>
          </cell>
          <cell r="X34">
            <v>4.5696432720402873</v>
          </cell>
        </row>
        <row r="35">
          <cell r="V35">
            <v>2.16</v>
          </cell>
          <cell r="X35">
            <v>4.8223426763079926</v>
          </cell>
        </row>
        <row r="36">
          <cell r="V36">
            <v>1.7</v>
          </cell>
          <cell r="X36">
            <v>5.0750730562897113</v>
          </cell>
        </row>
        <row r="37">
          <cell r="V37">
            <v>1.34</v>
          </cell>
          <cell r="X37">
            <v>5.3393156933379942</v>
          </cell>
        </row>
        <row r="38">
          <cell r="V38">
            <v>1.08</v>
          </cell>
          <cell r="X38">
            <v>5.5907203115459172</v>
          </cell>
        </row>
        <row r="39">
          <cell r="V39">
            <v>0.82</v>
          </cell>
          <cell r="X39">
            <v>5.9289878254536212</v>
          </cell>
        </row>
        <row r="40">
          <cell r="V40">
            <v>0.67</v>
          </cell>
          <cell r="X40">
            <v>6.1900662603584138</v>
          </cell>
        </row>
        <row r="41">
          <cell r="V41">
            <v>0.51</v>
          </cell>
          <cell r="X41">
            <v>6.5610347009074319</v>
          </cell>
        </row>
        <row r="42">
          <cell r="V42">
            <v>0.51</v>
          </cell>
          <cell r="X42">
            <v>7.1436292029932282</v>
          </cell>
        </row>
        <row r="43">
          <cell r="V43">
            <v>0.67</v>
          </cell>
          <cell r="X43">
            <v>6.7908548106088631</v>
          </cell>
        </row>
        <row r="44">
          <cell r="V44">
            <v>0.82</v>
          </cell>
          <cell r="X44">
            <v>6.5409386791520046</v>
          </cell>
        </row>
        <row r="45">
          <cell r="V45">
            <v>1.08</v>
          </cell>
          <cell r="X45">
            <v>6.2149906505802814</v>
          </cell>
        </row>
        <row r="46">
          <cell r="V46">
            <v>1.34</v>
          </cell>
          <cell r="X46">
            <v>5.9710853378351665</v>
          </cell>
        </row>
        <row r="47">
          <cell r="V47">
            <v>1.7</v>
          </cell>
          <cell r="X47">
            <v>5.7131103003877373</v>
          </cell>
        </row>
        <row r="48">
          <cell r="V48">
            <v>2.16</v>
          </cell>
          <cell r="X48">
            <v>5.4647375895134598</v>
          </cell>
        </row>
        <row r="49">
          <cell r="V49">
            <v>2.78</v>
          </cell>
          <cell r="X49">
            <v>5.2146986298462306</v>
          </cell>
        </row>
        <row r="50">
          <cell r="V50">
            <v>3.55</v>
          </cell>
          <cell r="X50">
            <v>4.9833517890885117</v>
          </cell>
        </row>
        <row r="51">
          <cell r="V51">
            <v>4.47</v>
          </cell>
          <cell r="X51">
            <v>4.7747083867214055</v>
          </cell>
        </row>
        <row r="52">
          <cell r="V52">
            <v>5.71</v>
          </cell>
          <cell r="X52">
            <v>4.5625986430628602</v>
          </cell>
        </row>
        <row r="53">
          <cell r="V53">
            <v>7.25</v>
          </cell>
          <cell r="X53">
            <v>4.3238542382432987</v>
          </cell>
        </row>
        <row r="54">
          <cell r="V54">
            <v>9.26</v>
          </cell>
          <cell r="X54">
            <v>4.1839641674891208</v>
          </cell>
        </row>
        <row r="55">
          <cell r="V55">
            <v>11.78</v>
          </cell>
          <cell r="X55">
            <v>4.0507789644962333</v>
          </cell>
        </row>
        <row r="56">
          <cell r="V56">
            <v>14.96</v>
          </cell>
          <cell r="X56">
            <v>3.922741291201393</v>
          </cell>
        </row>
        <row r="57">
          <cell r="V57">
            <v>19.079999999999998</v>
          </cell>
          <cell r="X57">
            <v>3.7965641291429977</v>
          </cell>
        </row>
        <row r="58">
          <cell r="V58">
            <v>24.27</v>
          </cell>
          <cell r="X58">
            <v>3.6757595575559514</v>
          </cell>
        </row>
        <row r="59">
          <cell r="V59">
            <v>30.8</v>
          </cell>
          <cell r="X59">
            <v>3.5599119533630654</v>
          </cell>
        </row>
        <row r="60">
          <cell r="V60">
            <v>39.28</v>
          </cell>
          <cell r="X60">
            <v>3.4454331369115065</v>
          </cell>
        </row>
        <row r="61">
          <cell r="V61">
            <v>49.98</v>
          </cell>
          <cell r="X61">
            <v>3.3356636848324142</v>
          </cell>
        </row>
        <row r="62">
          <cell r="V62">
            <v>49.98</v>
          </cell>
          <cell r="X62">
            <v>3.3297605896178752</v>
          </cell>
        </row>
        <row r="63">
          <cell r="V63">
            <v>39.28</v>
          </cell>
          <cell r="X63">
            <v>3.3912865815876252</v>
          </cell>
        </row>
        <row r="64">
          <cell r="V64">
            <v>30.95</v>
          </cell>
          <cell r="X64">
            <v>3.4532761902282769</v>
          </cell>
        </row>
        <row r="65">
          <cell r="V65">
            <v>24.27</v>
          </cell>
          <cell r="X65">
            <v>3.5176791199606745</v>
          </cell>
        </row>
        <row r="66">
          <cell r="V66">
            <v>19.079999999999998</v>
          </cell>
          <cell r="X66">
            <v>3.5825937817319224</v>
          </cell>
        </row>
        <row r="67">
          <cell r="V67">
            <v>14.96</v>
          </cell>
          <cell r="X67">
            <v>3.6494441590845934</v>
          </cell>
        </row>
        <row r="68">
          <cell r="V68">
            <v>11.78</v>
          </cell>
          <cell r="X68">
            <v>3.7163318024523666</v>
          </cell>
        </row>
        <row r="69">
          <cell r="V69">
            <v>9.26</v>
          </cell>
          <cell r="X69">
            <v>3.784940780889321</v>
          </cell>
        </row>
        <row r="70">
          <cell r="V70">
            <v>7.25</v>
          </cell>
          <cell r="X70">
            <v>3.8559894359120892</v>
          </cell>
        </row>
        <row r="71">
          <cell r="V71">
            <v>5.71</v>
          </cell>
          <cell r="X71">
            <v>3.9047662605576368</v>
          </cell>
        </row>
        <row r="72">
          <cell r="V72">
            <v>4.47</v>
          </cell>
          <cell r="X72">
            <v>4.0857939706785036</v>
          </cell>
        </row>
        <row r="73">
          <cell r="V73">
            <v>3.55</v>
          </cell>
          <cell r="X73">
            <v>4.2638421413731971</v>
          </cell>
        </row>
        <row r="74">
          <cell r="V74">
            <v>2.78</v>
          </cell>
          <cell r="X74">
            <v>4.4612410944162617</v>
          </cell>
        </row>
        <row r="75">
          <cell r="V75">
            <v>2.16</v>
          </cell>
          <cell r="X75">
            <v>4.6745627758929746</v>
          </cell>
        </row>
        <row r="76">
          <cell r="V76">
            <v>1.7</v>
          </cell>
          <cell r="X76">
            <v>4.8864368485596117</v>
          </cell>
        </row>
        <row r="77">
          <cell r="V77">
            <v>1.34</v>
          </cell>
          <cell r="X77">
            <v>5.1064759114159557</v>
          </cell>
        </row>
        <row r="78">
          <cell r="V78">
            <v>1.08</v>
          </cell>
          <cell r="X78">
            <v>5.3144906657479787</v>
          </cell>
        </row>
        <row r="79">
          <cell r="V79">
            <v>0.82</v>
          </cell>
          <cell r="X79">
            <v>5.5924413948522327</v>
          </cell>
        </row>
        <row r="80">
          <cell r="V80">
            <v>0.67</v>
          </cell>
          <cell r="X80">
            <v>5.8055308843088111</v>
          </cell>
        </row>
        <row r="81">
          <cell r="V81">
            <v>0.51</v>
          </cell>
          <cell r="X81">
            <v>6.1062860656338884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ovana data"/>
      <sheetName val="zpracování"/>
      <sheetName val="vyhodnocení"/>
      <sheetName val="thixotropy"/>
    </sheetNames>
    <sheetDataSet>
      <sheetData sheetId="0">
        <row r="2">
          <cell r="J2">
            <v>0.46</v>
          </cell>
          <cell r="K2">
            <v>7.27</v>
          </cell>
        </row>
        <row r="3">
          <cell r="J3">
            <v>0.67</v>
          </cell>
          <cell r="K3">
            <v>7.7089999999999996</v>
          </cell>
        </row>
        <row r="4">
          <cell r="J4">
            <v>0.82</v>
          </cell>
          <cell r="K4">
            <v>8.56</v>
          </cell>
        </row>
        <row r="5">
          <cell r="J5">
            <v>1.08</v>
          </cell>
          <cell r="K5">
            <v>9.6910000000000007</v>
          </cell>
        </row>
        <row r="6">
          <cell r="J6">
            <v>1.34</v>
          </cell>
          <cell r="K6">
            <v>11.099</v>
          </cell>
        </row>
        <row r="7">
          <cell r="J7">
            <v>1.7</v>
          </cell>
          <cell r="K7">
            <v>12.957000000000001</v>
          </cell>
        </row>
        <row r="8">
          <cell r="J8">
            <v>2.16</v>
          </cell>
          <cell r="K8">
            <v>15.065</v>
          </cell>
        </row>
        <row r="9">
          <cell r="J9">
            <v>2.78</v>
          </cell>
          <cell r="K9">
            <v>17.715</v>
          </cell>
        </row>
        <row r="10">
          <cell r="J10">
            <v>3.55</v>
          </cell>
          <cell r="K10">
            <v>20.867000000000001</v>
          </cell>
        </row>
        <row r="11">
          <cell r="J11">
            <v>4.47</v>
          </cell>
          <cell r="K11">
            <v>24.597000000000001</v>
          </cell>
        </row>
        <row r="12">
          <cell r="J12">
            <v>5.71</v>
          </cell>
          <cell r="K12">
            <v>29.148</v>
          </cell>
        </row>
        <row r="13">
          <cell r="J13">
            <v>7.25</v>
          </cell>
          <cell r="K13">
            <v>35.023000000000003</v>
          </cell>
        </row>
        <row r="14">
          <cell r="J14">
            <v>9.26</v>
          </cell>
          <cell r="K14">
            <v>42.558</v>
          </cell>
        </row>
        <row r="15">
          <cell r="J15">
            <v>11.78</v>
          </cell>
          <cell r="K15">
            <v>51.494999999999997</v>
          </cell>
        </row>
        <row r="16">
          <cell r="J16">
            <v>14.96</v>
          </cell>
          <cell r="K16">
            <v>62.966999999999999</v>
          </cell>
        </row>
        <row r="17">
          <cell r="J17">
            <v>19.079999999999998</v>
          </cell>
          <cell r="K17">
            <v>77.046999999999997</v>
          </cell>
        </row>
        <row r="18">
          <cell r="J18">
            <v>24.27</v>
          </cell>
          <cell r="K18">
            <v>94.635999999999996</v>
          </cell>
        </row>
        <row r="19">
          <cell r="J19">
            <v>30.8</v>
          </cell>
          <cell r="K19">
            <v>116.474</v>
          </cell>
        </row>
        <row r="20">
          <cell r="J20">
            <v>39.28</v>
          </cell>
          <cell r="K20">
            <v>143.52000000000001</v>
          </cell>
        </row>
        <row r="21">
          <cell r="J21">
            <v>49.98</v>
          </cell>
          <cell r="K21">
            <v>176.14699999999999</v>
          </cell>
        </row>
        <row r="22">
          <cell r="J22">
            <v>49.98</v>
          </cell>
          <cell r="K22">
            <v>173.58699999999999</v>
          </cell>
        </row>
        <row r="23">
          <cell r="J23">
            <v>39.28</v>
          </cell>
          <cell r="K23">
            <v>137.50299999999999</v>
          </cell>
        </row>
        <row r="24">
          <cell r="J24">
            <v>30.95</v>
          </cell>
          <cell r="K24">
            <v>109.816</v>
          </cell>
        </row>
        <row r="25">
          <cell r="J25">
            <v>24.27</v>
          </cell>
          <cell r="K25">
            <v>87.552000000000007</v>
          </cell>
        </row>
        <row r="26">
          <cell r="J26">
            <v>19.079999999999998</v>
          </cell>
          <cell r="K26">
            <v>70.138999999999996</v>
          </cell>
        </row>
        <row r="27">
          <cell r="J27">
            <v>14.96</v>
          </cell>
          <cell r="K27">
            <v>56.335999999999999</v>
          </cell>
        </row>
        <row r="28">
          <cell r="J28">
            <v>11.78</v>
          </cell>
          <cell r="K28">
            <v>45.302</v>
          </cell>
        </row>
        <row r="29">
          <cell r="J29">
            <v>9.26</v>
          </cell>
          <cell r="K29">
            <v>36.767000000000003</v>
          </cell>
        </row>
        <row r="30">
          <cell r="J30">
            <v>7.25</v>
          </cell>
          <cell r="K30">
            <v>29.672000000000001</v>
          </cell>
        </row>
        <row r="31">
          <cell r="J31">
            <v>5.71</v>
          </cell>
          <cell r="K31">
            <v>24.152999999999999</v>
          </cell>
        </row>
        <row r="32">
          <cell r="J32">
            <v>4.47</v>
          </cell>
          <cell r="K32">
            <v>19.763999999999999</v>
          </cell>
        </row>
        <row r="33">
          <cell r="J33">
            <v>3.55</v>
          </cell>
          <cell r="K33">
            <v>16.119</v>
          </cell>
        </row>
        <row r="34">
          <cell r="J34">
            <v>2.78</v>
          </cell>
          <cell r="K34">
            <v>13.202</v>
          </cell>
        </row>
        <row r="35">
          <cell r="J35">
            <v>2.16</v>
          </cell>
          <cell r="K35">
            <v>10.923</v>
          </cell>
        </row>
        <row r="36">
          <cell r="J36">
            <v>1.7</v>
          </cell>
          <cell r="K36">
            <v>9.0609999999999999</v>
          </cell>
        </row>
        <row r="37">
          <cell r="J37">
            <v>1.34</v>
          </cell>
          <cell r="K37">
            <v>7.5620000000000003</v>
          </cell>
        </row>
        <row r="38">
          <cell r="J38">
            <v>1.08</v>
          </cell>
          <cell r="K38">
            <v>6.2960000000000003</v>
          </cell>
        </row>
        <row r="39">
          <cell r="J39">
            <v>0.82</v>
          </cell>
          <cell r="K39">
            <v>5.2619999999999996</v>
          </cell>
        </row>
        <row r="40">
          <cell r="J40">
            <v>0.67</v>
          </cell>
          <cell r="K40">
            <v>4.4729999999999999</v>
          </cell>
        </row>
        <row r="41">
          <cell r="J41">
            <v>0.51</v>
          </cell>
          <cell r="K41">
            <v>3.835</v>
          </cell>
        </row>
        <row r="42">
          <cell r="J42">
            <v>0.51</v>
          </cell>
          <cell r="K42">
            <v>3.9470000000000001</v>
          </cell>
        </row>
        <row r="43">
          <cell r="J43">
            <v>0.67</v>
          </cell>
          <cell r="K43">
            <v>4.9029999999999996</v>
          </cell>
        </row>
        <row r="44">
          <cell r="J44">
            <v>0.82</v>
          </cell>
          <cell r="K44">
            <v>5.9850000000000003</v>
          </cell>
        </row>
        <row r="45">
          <cell r="J45">
            <v>1.08</v>
          </cell>
          <cell r="K45">
            <v>7.2569999999999997</v>
          </cell>
        </row>
        <row r="46">
          <cell r="J46">
            <v>1.34</v>
          </cell>
          <cell r="K46">
            <v>8.7159999999999993</v>
          </cell>
        </row>
        <row r="47">
          <cell r="J47">
            <v>1.7</v>
          </cell>
          <cell r="K47">
            <v>10.555999999999999</v>
          </cell>
        </row>
        <row r="48">
          <cell r="J48">
            <v>2.16</v>
          </cell>
          <cell r="K48">
            <v>12.644</v>
          </cell>
        </row>
        <row r="49">
          <cell r="J49">
            <v>2.78</v>
          </cell>
          <cell r="K49">
            <v>15.272</v>
          </cell>
        </row>
        <row r="50">
          <cell r="J50">
            <v>3.55</v>
          </cell>
          <cell r="K50">
            <v>18.434999999999999</v>
          </cell>
        </row>
        <row r="51">
          <cell r="J51">
            <v>4.47</v>
          </cell>
          <cell r="K51">
            <v>22.283000000000001</v>
          </cell>
        </row>
        <row r="52">
          <cell r="J52">
            <v>5.71</v>
          </cell>
          <cell r="K52">
            <v>27.113</v>
          </cell>
        </row>
        <row r="53">
          <cell r="J53">
            <v>7.25</v>
          </cell>
          <cell r="K53">
            <v>32.781999999999996</v>
          </cell>
        </row>
        <row r="54">
          <cell r="J54">
            <v>9.26</v>
          </cell>
          <cell r="K54">
            <v>39.814</v>
          </cell>
        </row>
        <row r="55">
          <cell r="J55">
            <v>11.78</v>
          </cell>
          <cell r="K55">
            <v>48.84</v>
          </cell>
        </row>
        <row r="56">
          <cell r="J56">
            <v>14.96</v>
          </cell>
          <cell r="K56">
            <v>59.743000000000002</v>
          </cell>
        </row>
        <row r="57">
          <cell r="J57">
            <v>19.079999999999998</v>
          </cell>
          <cell r="K57">
            <v>73.403999999999996</v>
          </cell>
        </row>
        <row r="58">
          <cell r="J58">
            <v>24.27</v>
          </cell>
          <cell r="K58">
            <v>90.628</v>
          </cell>
        </row>
        <row r="59">
          <cell r="J59">
            <v>30.8</v>
          </cell>
          <cell r="K59">
            <v>112.13</v>
          </cell>
        </row>
        <row r="60">
          <cell r="J60">
            <v>39.28</v>
          </cell>
          <cell r="K60">
            <v>139.42099999999999</v>
          </cell>
        </row>
        <row r="61">
          <cell r="J61">
            <v>49.98</v>
          </cell>
          <cell r="K61">
            <v>173.23699999999999</v>
          </cell>
        </row>
        <row r="62">
          <cell r="J62">
            <v>49.98</v>
          </cell>
          <cell r="K62">
            <v>172.00899999999999</v>
          </cell>
        </row>
        <row r="63">
          <cell r="J63">
            <v>39.28</v>
          </cell>
          <cell r="K63">
            <v>136.488</v>
          </cell>
        </row>
        <row r="64">
          <cell r="J64">
            <v>30.95</v>
          </cell>
          <cell r="K64">
            <v>108.94199999999999</v>
          </cell>
        </row>
        <row r="65">
          <cell r="J65">
            <v>24.27</v>
          </cell>
          <cell r="K65">
            <v>86.853999999999999</v>
          </cell>
        </row>
        <row r="66">
          <cell r="J66">
            <v>19.079999999999998</v>
          </cell>
          <cell r="K66">
            <v>69.338999999999999</v>
          </cell>
        </row>
        <row r="67">
          <cell r="J67">
            <v>14.96</v>
          </cell>
          <cell r="K67">
            <v>55.497</v>
          </cell>
        </row>
        <row r="68">
          <cell r="J68">
            <v>11.78</v>
          </cell>
          <cell r="K68">
            <v>44.686999999999998</v>
          </cell>
        </row>
        <row r="69">
          <cell r="J69">
            <v>9.26</v>
          </cell>
          <cell r="K69">
            <v>35.865000000000002</v>
          </cell>
        </row>
        <row r="70">
          <cell r="J70">
            <v>7.25</v>
          </cell>
          <cell r="K70">
            <v>29.122</v>
          </cell>
        </row>
        <row r="71">
          <cell r="J71">
            <v>5.71</v>
          </cell>
          <cell r="K71">
            <v>23.503</v>
          </cell>
        </row>
        <row r="72">
          <cell r="J72">
            <v>4.47</v>
          </cell>
          <cell r="K72">
            <v>19.151</v>
          </cell>
        </row>
        <row r="73">
          <cell r="J73">
            <v>3.55</v>
          </cell>
          <cell r="K73">
            <v>15.621</v>
          </cell>
        </row>
        <row r="74">
          <cell r="J74">
            <v>2.78</v>
          </cell>
          <cell r="K74">
            <v>12.816000000000001</v>
          </cell>
        </row>
        <row r="75">
          <cell r="J75">
            <v>2.16</v>
          </cell>
          <cell r="K75">
            <v>10.513999999999999</v>
          </cell>
        </row>
        <row r="76">
          <cell r="J76">
            <v>1.7</v>
          </cell>
          <cell r="K76">
            <v>8.5890000000000004</v>
          </cell>
        </row>
        <row r="77">
          <cell r="J77">
            <v>1.34</v>
          </cell>
          <cell r="K77">
            <v>7.1340000000000003</v>
          </cell>
        </row>
        <row r="78">
          <cell r="J78">
            <v>1.08</v>
          </cell>
          <cell r="K78">
            <v>5.9059999999999997</v>
          </cell>
        </row>
        <row r="79">
          <cell r="J79">
            <v>0.82</v>
          </cell>
          <cell r="K79">
            <v>4.9329999999999998</v>
          </cell>
        </row>
        <row r="80">
          <cell r="J80">
            <v>0.67</v>
          </cell>
          <cell r="K80">
            <v>4.1310000000000002</v>
          </cell>
        </row>
        <row r="81">
          <cell r="J81">
            <v>0.51</v>
          </cell>
          <cell r="K81">
            <v>3.4630000000000001</v>
          </cell>
        </row>
      </sheetData>
      <sheetData sheetId="1">
        <row r="2">
          <cell r="V2">
            <v>0.46</v>
          </cell>
          <cell r="X2">
            <v>13.575218597054469</v>
          </cell>
        </row>
        <row r="3">
          <cell r="V3">
            <v>0.67</v>
          </cell>
          <cell r="X3">
            <v>11.603214689968453</v>
          </cell>
        </row>
        <row r="4">
          <cell r="V4">
            <v>0.82</v>
          </cell>
          <cell r="X4">
            <v>10.664881851302235</v>
          </cell>
        </row>
        <row r="5">
          <cell r="V5">
            <v>1.08</v>
          </cell>
          <cell r="X5">
            <v>9.5067237678617804</v>
          </cell>
        </row>
        <row r="6">
          <cell r="V6">
            <v>1.34</v>
          </cell>
          <cell r="X6">
            <v>8.6881719529258774</v>
          </cell>
        </row>
        <row r="7">
          <cell r="V7">
            <v>1.7</v>
          </cell>
          <cell r="X7">
            <v>7.8666996792846975</v>
          </cell>
        </row>
        <row r="8">
          <cell r="V8">
            <v>2.16</v>
          </cell>
          <cell r="X8">
            <v>7.118376502639296</v>
          </cell>
        </row>
        <row r="9">
          <cell r="V9">
            <v>2.78</v>
          </cell>
          <cell r="X9">
            <v>6.4067481585124453</v>
          </cell>
        </row>
        <row r="10">
          <cell r="V10">
            <v>3.55</v>
          </cell>
          <cell r="X10">
            <v>5.7851768011295022</v>
          </cell>
        </row>
        <row r="11">
          <cell r="V11">
            <v>4.47</v>
          </cell>
          <cell r="X11">
            <v>5.2546475367843923</v>
          </cell>
        </row>
        <row r="12">
          <cell r="V12">
            <v>5.71</v>
          </cell>
          <cell r="X12">
            <v>4.7441896200122722</v>
          </cell>
        </row>
        <row r="13">
          <cell r="V13">
            <v>7.25</v>
          </cell>
          <cell r="X13">
            <v>4.7891611710203303</v>
          </cell>
        </row>
        <row r="14">
          <cell r="V14">
            <v>9.26</v>
          </cell>
          <cell r="X14">
            <v>4.5971704923283392</v>
          </cell>
        </row>
        <row r="15">
          <cell r="V15">
            <v>11.78</v>
          </cell>
          <cell r="X15">
            <v>4.4158313139451888</v>
          </cell>
        </row>
        <row r="16">
          <cell r="V16">
            <v>14.96</v>
          </cell>
          <cell r="X16">
            <v>4.2428668702385837</v>
          </cell>
        </row>
        <row r="17">
          <cell r="V17">
            <v>19.079999999999998</v>
          </cell>
          <cell r="X17">
            <v>4.0737583523411205</v>
          </cell>
        </row>
        <row r="18">
          <cell r="V18">
            <v>24.27</v>
          </cell>
          <cell r="X18">
            <v>3.9131302232097371</v>
          </cell>
        </row>
        <row r="19">
          <cell r="V19">
            <v>30.8</v>
          </cell>
          <cell r="X19">
            <v>3.7602982070581499</v>
          </cell>
        </row>
        <row r="20">
          <cell r="V20">
            <v>39.28</v>
          </cell>
          <cell r="X20">
            <v>3.6104596531091917</v>
          </cell>
        </row>
        <row r="21">
          <cell r="V21">
            <v>49.98</v>
          </cell>
          <cell r="X21">
            <v>3.4679213076827975</v>
          </cell>
        </row>
        <row r="22">
          <cell r="V22">
            <v>49.98</v>
          </cell>
          <cell r="X22">
            <v>3.4015164370159643</v>
          </cell>
        </row>
        <row r="23">
          <cell r="V23">
            <v>39.28</v>
          </cell>
          <cell r="X23">
            <v>3.4774124374449293</v>
          </cell>
        </row>
        <row r="24">
          <cell r="V24">
            <v>30.95</v>
          </cell>
          <cell r="X24">
            <v>3.5541667099318404</v>
          </cell>
        </row>
        <row r="25">
          <cell r="V25">
            <v>24.27</v>
          </cell>
          <cell r="X25">
            <v>3.6342091632916791</v>
          </cell>
        </row>
        <row r="26">
          <cell r="V26">
            <v>19.079999999999998</v>
          </cell>
          <cell r="X26">
            <v>3.7151925900939533</v>
          </cell>
        </row>
        <row r="27">
          <cell r="V27">
            <v>14.96</v>
          </cell>
          <cell r="X27">
            <v>3.7989062545724481</v>
          </cell>
        </row>
        <row r="28">
          <cell r="V28">
            <v>11.78</v>
          </cell>
          <cell r="X28">
            <v>3.8829822204373641</v>
          </cell>
        </row>
        <row r="29">
          <cell r="V29">
            <v>9.26</v>
          </cell>
          <cell r="X29">
            <v>3.9695451334835892</v>
          </cell>
        </row>
        <row r="30">
          <cell r="V30">
            <v>7.25</v>
          </cell>
          <cell r="X30">
            <v>4.0595262048658389</v>
          </cell>
        </row>
        <row r="31">
          <cell r="V31">
            <v>5.71</v>
          </cell>
          <cell r="X31">
            <v>4.0774842613693236</v>
          </cell>
        </row>
        <row r="32">
          <cell r="V32">
            <v>4.47</v>
          </cell>
          <cell r="X32">
            <v>4.3139962826720435</v>
          </cell>
        </row>
        <row r="33">
          <cell r="V33">
            <v>3.55</v>
          </cell>
          <cell r="X33">
            <v>4.5491263507422293</v>
          </cell>
        </row>
        <row r="34">
          <cell r="V34">
            <v>2.78</v>
          </cell>
          <cell r="X34">
            <v>4.8126255526396022</v>
          </cell>
        </row>
        <row r="35">
          <cell r="V35">
            <v>2.16</v>
          </cell>
          <cell r="X35">
            <v>5.1005955801169254</v>
          </cell>
        </row>
        <row r="36">
          <cell r="V36">
            <v>1.7</v>
          </cell>
          <cell r="X36">
            <v>5.3898068562771559</v>
          </cell>
        </row>
        <row r="37">
          <cell r="V37">
            <v>1.34</v>
          </cell>
          <cell r="X37">
            <v>5.6934217229950645</v>
          </cell>
        </row>
        <row r="38">
          <cell r="V38">
            <v>1.08</v>
          </cell>
          <cell r="X38">
            <v>5.983400842131477</v>
          </cell>
        </row>
        <row r="39">
          <cell r="V39">
            <v>0.82</v>
          </cell>
          <cell r="X39">
            <v>6.3752065337569066</v>
          </cell>
        </row>
        <row r="40">
          <cell r="V40">
            <v>0.67</v>
          </cell>
          <cell r="X40">
            <v>6.6788326572634089</v>
          </cell>
        </row>
        <row r="41">
          <cell r="V41">
            <v>0.51</v>
          </cell>
          <cell r="X41">
            <v>7.1120070351135798</v>
          </cell>
        </row>
        <row r="42">
          <cell r="V42">
            <v>0.51</v>
          </cell>
          <cell r="X42">
            <v>7.8345028827081888</v>
          </cell>
        </row>
        <row r="43">
          <cell r="V43">
            <v>0.67</v>
          </cell>
          <cell r="X43">
            <v>7.4012185738330984</v>
          </cell>
        </row>
        <row r="44">
          <cell r="V44">
            <v>0.82</v>
          </cell>
          <cell r="X44">
            <v>7.0959351561535042</v>
          </cell>
        </row>
        <row r="45">
          <cell r="V45">
            <v>1.08</v>
          </cell>
          <cell r="X45">
            <v>6.6999409242396251</v>
          </cell>
        </row>
        <row r="46">
          <cell r="V46">
            <v>1.34</v>
          </cell>
          <cell r="X46">
            <v>6.4052852613365108</v>
          </cell>
        </row>
        <row r="47">
          <cell r="V47">
            <v>1.7</v>
          </cell>
          <cell r="X47">
            <v>6.0952458338463202</v>
          </cell>
        </row>
        <row r="48">
          <cell r="V48">
            <v>2.16</v>
          </cell>
          <cell r="X48">
            <v>5.7983739333929245</v>
          </cell>
        </row>
        <row r="49">
          <cell r="V49">
            <v>2.78</v>
          </cell>
          <cell r="X49">
            <v>5.5011879934948347</v>
          </cell>
        </row>
        <row r="50">
          <cell r="V50">
            <v>3.55</v>
          </cell>
          <cell r="X50">
            <v>5.2277789390502525</v>
          </cell>
        </row>
        <row r="51">
          <cell r="V51">
            <v>4.47</v>
          </cell>
          <cell r="X51">
            <v>4.9825390124004745</v>
          </cell>
        </row>
        <row r="52">
          <cell r="V52">
            <v>5.71</v>
          </cell>
          <cell r="X52">
            <v>4.7345771506368859</v>
          </cell>
        </row>
        <row r="53">
          <cell r="V53">
            <v>7.25</v>
          </cell>
          <cell r="X53">
            <v>4.4748025835905825</v>
          </cell>
        </row>
        <row r="54">
          <cell r="V54">
            <v>9.26</v>
          </cell>
          <cell r="X54">
            <v>4.3202917940627366</v>
          </cell>
        </row>
        <row r="55">
          <cell r="V55">
            <v>11.78</v>
          </cell>
          <cell r="X55">
            <v>4.1735147641273223</v>
          </cell>
        </row>
        <row r="56">
          <cell r="V56">
            <v>14.96</v>
          </cell>
          <cell r="X56">
            <v>4.0327215968400125</v>
          </cell>
        </row>
        <row r="57">
          <cell r="V57">
            <v>19.079999999999998</v>
          </cell>
          <cell r="X57">
            <v>3.8942817009562036</v>
          </cell>
        </row>
        <row r="58">
          <cell r="V58">
            <v>24.27</v>
          </cell>
          <cell r="X58">
            <v>3.7620312434302861</v>
          </cell>
        </row>
        <row r="59">
          <cell r="V59">
            <v>30.8</v>
          </cell>
          <cell r="X59">
            <v>3.6354864893988581</v>
          </cell>
        </row>
        <row r="60">
          <cell r="V60">
            <v>39.28</v>
          </cell>
          <cell r="X60">
            <v>3.5107135339919733</v>
          </cell>
        </row>
        <row r="61">
          <cell r="V61">
            <v>49.98</v>
          </cell>
          <cell r="X61">
            <v>3.3913395613983037</v>
          </cell>
        </row>
        <row r="62">
          <cell r="V62">
            <v>49.98</v>
          </cell>
          <cell r="X62">
            <v>3.3847744736705283</v>
          </cell>
        </row>
        <row r="63">
          <cell r="V63">
            <v>39.28</v>
          </cell>
          <cell r="X63">
            <v>3.4530520974059318</v>
          </cell>
        </row>
        <row r="64">
          <cell r="V64">
            <v>30.95</v>
          </cell>
          <cell r="X64">
            <v>3.5219580453083728</v>
          </cell>
        </row>
        <row r="65">
          <cell r="V65">
            <v>24.27</v>
          </cell>
          <cell r="X65">
            <v>3.5936655958533281</v>
          </cell>
        </row>
        <row r="66">
          <cell r="V66">
            <v>19.079999999999998</v>
          </cell>
          <cell r="X66">
            <v>3.6660636379945464</v>
          </cell>
        </row>
        <row r="67">
          <cell r="V67">
            <v>14.96</v>
          </cell>
          <cell r="X67">
            <v>3.7407451132643534</v>
          </cell>
        </row>
        <row r="68">
          <cell r="V68">
            <v>11.78</v>
          </cell>
          <cell r="X68">
            <v>3.8155926347130293</v>
          </cell>
        </row>
        <row r="69">
          <cell r="V69">
            <v>9.26</v>
          </cell>
          <cell r="X69">
            <v>3.8924934960000033</v>
          </cell>
        </row>
        <row r="70">
          <cell r="V70">
            <v>7.25</v>
          </cell>
          <cell r="X70">
            <v>3.9722623652259821</v>
          </cell>
        </row>
        <row r="71">
          <cell r="V71">
            <v>5.71</v>
          </cell>
          <cell r="X71">
            <v>4.0067008997817615</v>
          </cell>
        </row>
        <row r="72">
          <cell r="V72">
            <v>4.47</v>
          </cell>
          <cell r="X72">
            <v>4.2095279667465348</v>
          </cell>
        </row>
        <row r="73">
          <cell r="V73">
            <v>3.55</v>
          </cell>
          <cell r="X73">
            <v>4.4098048196281212</v>
          </cell>
        </row>
        <row r="74">
          <cell r="V74">
            <v>2.78</v>
          </cell>
          <cell r="X74">
            <v>4.6327257482444812</v>
          </cell>
        </row>
        <row r="75">
          <cell r="V75">
            <v>2.16</v>
          </cell>
          <cell r="X75">
            <v>4.8746238046676433</v>
          </cell>
        </row>
        <row r="76">
          <cell r="V76">
            <v>1.7</v>
          </cell>
          <cell r="X76">
            <v>5.1158626861473717</v>
          </cell>
        </row>
        <row r="77">
          <cell r="V77">
            <v>1.34</v>
          </cell>
          <cell r="X77">
            <v>5.3673929173384725</v>
          </cell>
        </row>
        <row r="78">
          <cell r="V78">
            <v>1.08</v>
          </cell>
          <cell r="X78">
            <v>5.6060743740352708</v>
          </cell>
        </row>
        <row r="79">
          <cell r="V79">
            <v>0.82</v>
          </cell>
          <cell r="X79">
            <v>5.9263073700601856</v>
          </cell>
        </row>
        <row r="80">
          <cell r="V80">
            <v>0.67</v>
          </cell>
          <cell r="X80">
            <v>6.1727848332536475</v>
          </cell>
        </row>
        <row r="81">
          <cell r="V81">
            <v>0.51</v>
          </cell>
          <cell r="X81">
            <v>6.5220409618180391</v>
          </cell>
        </row>
      </sheetData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ovana data"/>
      <sheetName val="zpracování"/>
      <sheetName val="vyhodnocení"/>
      <sheetName val="thixotropy"/>
    </sheetNames>
    <sheetDataSet>
      <sheetData sheetId="0">
        <row r="2">
          <cell r="J2">
            <v>0.46</v>
          </cell>
          <cell r="K2">
            <v>7.6719999999999997</v>
          </cell>
        </row>
        <row r="3">
          <cell r="J3">
            <v>0.67</v>
          </cell>
          <cell r="K3">
            <v>8.2859999999999996</v>
          </cell>
        </row>
        <row r="4">
          <cell r="J4">
            <v>0.82</v>
          </cell>
          <cell r="K4">
            <v>9.2829999999999995</v>
          </cell>
        </row>
        <row r="5">
          <cell r="J5">
            <v>1.08</v>
          </cell>
          <cell r="K5">
            <v>10.458</v>
          </cell>
        </row>
        <row r="6">
          <cell r="J6">
            <v>1.34</v>
          </cell>
          <cell r="K6">
            <v>11.991</v>
          </cell>
        </row>
        <row r="7">
          <cell r="J7">
            <v>1.7</v>
          </cell>
          <cell r="K7">
            <v>13.881</v>
          </cell>
        </row>
        <row r="8">
          <cell r="J8">
            <v>2.16</v>
          </cell>
          <cell r="K8">
            <v>16.167999999999999</v>
          </cell>
        </row>
        <row r="9">
          <cell r="J9">
            <v>2.78</v>
          </cell>
          <cell r="K9">
            <v>18.803000000000001</v>
          </cell>
        </row>
        <row r="10">
          <cell r="J10">
            <v>3.55</v>
          </cell>
          <cell r="K10">
            <v>21.984999999999999</v>
          </cell>
        </row>
        <row r="11">
          <cell r="J11">
            <v>4.47</v>
          </cell>
          <cell r="K11">
            <v>25.756</v>
          </cell>
        </row>
        <row r="12">
          <cell r="J12">
            <v>5.71</v>
          </cell>
          <cell r="K12">
            <v>30.356000000000002</v>
          </cell>
        </row>
        <row r="13">
          <cell r="J13">
            <v>7.25</v>
          </cell>
          <cell r="K13">
            <v>36.615000000000002</v>
          </cell>
        </row>
        <row r="14">
          <cell r="J14">
            <v>9.26</v>
          </cell>
          <cell r="K14">
            <v>44.142000000000003</v>
          </cell>
        </row>
        <row r="15">
          <cell r="J15">
            <v>11.78</v>
          </cell>
          <cell r="K15">
            <v>53.237000000000002</v>
          </cell>
        </row>
        <row r="16">
          <cell r="J16">
            <v>14.96</v>
          </cell>
          <cell r="K16">
            <v>64.754999999999995</v>
          </cell>
        </row>
        <row r="17">
          <cell r="J17">
            <v>19.079999999999998</v>
          </cell>
          <cell r="K17">
            <v>78.876000000000005</v>
          </cell>
        </row>
        <row r="18">
          <cell r="J18">
            <v>24.27</v>
          </cell>
          <cell r="K18">
            <v>96.307000000000002</v>
          </cell>
        </row>
        <row r="19">
          <cell r="J19">
            <v>30.8</v>
          </cell>
          <cell r="K19">
            <v>118.044</v>
          </cell>
        </row>
        <row r="20">
          <cell r="J20">
            <v>39.28</v>
          </cell>
          <cell r="K20">
            <v>144.75299999999999</v>
          </cell>
        </row>
        <row r="21">
          <cell r="J21">
            <v>49.98</v>
          </cell>
          <cell r="K21">
            <v>176.578</v>
          </cell>
        </row>
        <row r="22">
          <cell r="J22">
            <v>49.98</v>
          </cell>
          <cell r="K22">
            <v>173.80099999999999</v>
          </cell>
        </row>
        <row r="23">
          <cell r="J23">
            <v>39.28</v>
          </cell>
          <cell r="K23">
            <v>137.9</v>
          </cell>
        </row>
        <row r="24">
          <cell r="J24">
            <v>30.95</v>
          </cell>
          <cell r="K24">
            <v>110.38500000000001</v>
          </cell>
        </row>
        <row r="25">
          <cell r="J25">
            <v>24.27</v>
          </cell>
          <cell r="K25">
            <v>88.236000000000004</v>
          </cell>
        </row>
        <row r="26">
          <cell r="J26">
            <v>19.079999999999998</v>
          </cell>
          <cell r="K26">
            <v>70.852000000000004</v>
          </cell>
        </row>
        <row r="27">
          <cell r="J27">
            <v>14.96</v>
          </cell>
          <cell r="K27">
            <v>57.088000000000001</v>
          </cell>
        </row>
        <row r="28">
          <cell r="J28">
            <v>11.78</v>
          </cell>
          <cell r="K28">
            <v>45.993000000000002</v>
          </cell>
        </row>
        <row r="29">
          <cell r="J29">
            <v>9.26</v>
          </cell>
          <cell r="K29">
            <v>37.409999999999997</v>
          </cell>
        </row>
        <row r="30">
          <cell r="J30">
            <v>7.25</v>
          </cell>
          <cell r="K30">
            <v>30.321000000000002</v>
          </cell>
        </row>
        <row r="31">
          <cell r="J31">
            <v>5.71</v>
          </cell>
          <cell r="K31">
            <v>24.855</v>
          </cell>
        </row>
        <row r="32">
          <cell r="J32">
            <v>4.47</v>
          </cell>
          <cell r="K32">
            <v>20.433</v>
          </cell>
        </row>
        <row r="33">
          <cell r="J33">
            <v>3.55</v>
          </cell>
          <cell r="K33">
            <v>16.620999999999999</v>
          </cell>
        </row>
        <row r="34">
          <cell r="J34">
            <v>2.78</v>
          </cell>
          <cell r="K34">
            <v>13.701000000000001</v>
          </cell>
        </row>
        <row r="35">
          <cell r="J35">
            <v>2.16</v>
          </cell>
          <cell r="K35">
            <v>11.38</v>
          </cell>
        </row>
        <row r="36">
          <cell r="J36">
            <v>1.7</v>
          </cell>
          <cell r="K36">
            <v>9.4290000000000003</v>
          </cell>
        </row>
        <row r="37">
          <cell r="J37">
            <v>1.34</v>
          </cell>
          <cell r="K37">
            <v>7.8579999999999997</v>
          </cell>
        </row>
        <row r="38">
          <cell r="J38">
            <v>1.08</v>
          </cell>
          <cell r="K38">
            <v>6.6529999999999996</v>
          </cell>
        </row>
        <row r="39">
          <cell r="J39">
            <v>0.82</v>
          </cell>
          <cell r="K39">
            <v>5.5679999999999996</v>
          </cell>
        </row>
        <row r="40">
          <cell r="J40">
            <v>0.67</v>
          </cell>
          <cell r="K40">
            <v>4.7240000000000002</v>
          </cell>
        </row>
        <row r="41">
          <cell r="J41">
            <v>0.51</v>
          </cell>
          <cell r="K41">
            <v>4.0469999999999997</v>
          </cell>
        </row>
        <row r="42">
          <cell r="J42">
            <v>0.51</v>
          </cell>
          <cell r="K42">
            <v>4.2080000000000002</v>
          </cell>
        </row>
        <row r="43">
          <cell r="J43">
            <v>0.67</v>
          </cell>
          <cell r="K43">
            <v>5.2270000000000003</v>
          </cell>
        </row>
        <row r="44">
          <cell r="J44">
            <v>0.82</v>
          </cell>
          <cell r="K44">
            <v>6.4119999999999999</v>
          </cell>
        </row>
        <row r="45">
          <cell r="J45">
            <v>1.08</v>
          </cell>
          <cell r="K45">
            <v>7.7670000000000003</v>
          </cell>
        </row>
        <row r="46">
          <cell r="J46">
            <v>1.34</v>
          </cell>
          <cell r="K46">
            <v>9.3170000000000002</v>
          </cell>
        </row>
        <row r="47">
          <cell r="J47">
            <v>1.7</v>
          </cell>
          <cell r="K47">
            <v>11.250999999999999</v>
          </cell>
        </row>
        <row r="48">
          <cell r="J48">
            <v>2.16</v>
          </cell>
          <cell r="K48">
            <v>13.438000000000001</v>
          </cell>
        </row>
        <row r="49">
          <cell r="J49">
            <v>2.78</v>
          </cell>
          <cell r="K49">
            <v>16.079999999999998</v>
          </cell>
        </row>
        <row r="50">
          <cell r="J50">
            <v>3.55</v>
          </cell>
          <cell r="K50">
            <v>19.327000000000002</v>
          </cell>
        </row>
        <row r="51">
          <cell r="J51">
            <v>4.47</v>
          </cell>
          <cell r="K51">
            <v>23.364000000000001</v>
          </cell>
        </row>
        <row r="52">
          <cell r="J52">
            <v>5.71</v>
          </cell>
          <cell r="K52">
            <v>28.164000000000001</v>
          </cell>
        </row>
        <row r="53">
          <cell r="J53">
            <v>7.25</v>
          </cell>
          <cell r="K53">
            <v>33.499000000000002</v>
          </cell>
        </row>
        <row r="54">
          <cell r="J54">
            <v>9.26</v>
          </cell>
          <cell r="K54">
            <v>40.753999999999998</v>
          </cell>
        </row>
        <row r="55">
          <cell r="J55">
            <v>11.78</v>
          </cell>
          <cell r="K55">
            <v>49.674999999999997</v>
          </cell>
        </row>
        <row r="56">
          <cell r="J56">
            <v>14.96</v>
          </cell>
          <cell r="K56">
            <v>60.811999999999998</v>
          </cell>
        </row>
        <row r="57">
          <cell r="J57">
            <v>19.079999999999998</v>
          </cell>
          <cell r="K57">
            <v>74.265000000000001</v>
          </cell>
        </row>
        <row r="58">
          <cell r="J58">
            <v>24.27</v>
          </cell>
          <cell r="K58">
            <v>91.504000000000005</v>
          </cell>
        </row>
        <row r="59">
          <cell r="J59">
            <v>30.8</v>
          </cell>
          <cell r="K59">
            <v>112.71299999999999</v>
          </cell>
        </row>
        <row r="60">
          <cell r="J60">
            <v>39.28</v>
          </cell>
          <cell r="K60">
            <v>139.5</v>
          </cell>
        </row>
        <row r="61">
          <cell r="J61">
            <v>49.98</v>
          </cell>
          <cell r="K61">
            <v>172.797</v>
          </cell>
        </row>
        <row r="62">
          <cell r="J62">
            <v>49.98</v>
          </cell>
          <cell r="K62">
            <v>171.38300000000001</v>
          </cell>
        </row>
        <row r="63">
          <cell r="J63">
            <v>39.28</v>
          </cell>
          <cell r="K63">
            <v>136.09399999999999</v>
          </cell>
        </row>
        <row r="64">
          <cell r="J64">
            <v>30.95</v>
          </cell>
          <cell r="K64">
            <v>108.57899999999999</v>
          </cell>
        </row>
        <row r="65">
          <cell r="J65">
            <v>24.27</v>
          </cell>
          <cell r="K65">
            <v>86.757999999999996</v>
          </cell>
        </row>
        <row r="66">
          <cell r="J66">
            <v>19.079999999999998</v>
          </cell>
          <cell r="K66">
            <v>69.355999999999995</v>
          </cell>
        </row>
        <row r="67">
          <cell r="J67">
            <v>14.96</v>
          </cell>
          <cell r="K67">
            <v>55.798999999999999</v>
          </cell>
        </row>
        <row r="68">
          <cell r="J68">
            <v>11.78</v>
          </cell>
          <cell r="K68">
            <v>44.951999999999998</v>
          </cell>
        </row>
        <row r="69">
          <cell r="J69">
            <v>9.26</v>
          </cell>
          <cell r="K69">
            <v>36.311999999999998</v>
          </cell>
        </row>
        <row r="70">
          <cell r="J70">
            <v>7.25</v>
          </cell>
          <cell r="K70">
            <v>29.588000000000001</v>
          </cell>
        </row>
        <row r="71">
          <cell r="J71">
            <v>5.71</v>
          </cell>
          <cell r="K71">
            <v>23.986000000000001</v>
          </cell>
        </row>
        <row r="72">
          <cell r="J72">
            <v>4.47</v>
          </cell>
          <cell r="K72">
            <v>19.638000000000002</v>
          </cell>
        </row>
        <row r="73">
          <cell r="J73">
            <v>3.55</v>
          </cell>
          <cell r="K73">
            <v>16.152000000000001</v>
          </cell>
        </row>
        <row r="74">
          <cell r="J74">
            <v>2.78</v>
          </cell>
          <cell r="K74">
            <v>13.302</v>
          </cell>
        </row>
        <row r="75">
          <cell r="J75">
            <v>2.16</v>
          </cell>
          <cell r="K75">
            <v>11.044</v>
          </cell>
        </row>
        <row r="76">
          <cell r="J76">
            <v>1.7</v>
          </cell>
          <cell r="K76">
            <v>9.0879999999999992</v>
          </cell>
        </row>
        <row r="77">
          <cell r="J77">
            <v>1.34</v>
          </cell>
          <cell r="K77">
            <v>7.6079999999999997</v>
          </cell>
        </row>
        <row r="78">
          <cell r="J78">
            <v>1.08</v>
          </cell>
          <cell r="K78">
            <v>6.3310000000000004</v>
          </cell>
        </row>
        <row r="79">
          <cell r="J79">
            <v>0.82</v>
          </cell>
          <cell r="K79">
            <v>5.3630000000000004</v>
          </cell>
        </row>
        <row r="80">
          <cell r="J80">
            <v>0.67</v>
          </cell>
          <cell r="K80">
            <v>4.5</v>
          </cell>
        </row>
        <row r="81">
          <cell r="J81">
            <v>0.51</v>
          </cell>
          <cell r="K81">
            <v>3.7770000000000001</v>
          </cell>
        </row>
      </sheetData>
      <sheetData sheetId="1">
        <row r="2">
          <cell r="V2">
            <v>0.46</v>
          </cell>
          <cell r="X2">
            <v>14.664269637208465</v>
          </cell>
        </row>
        <row r="3">
          <cell r="V3">
            <v>0.67</v>
          </cell>
          <cell r="X3">
            <v>12.483732160324459</v>
          </cell>
        </row>
        <row r="4">
          <cell r="V4">
            <v>0.82</v>
          </cell>
          <cell r="X4">
            <v>11.449416524579942</v>
          </cell>
        </row>
        <row r="5">
          <cell r="V5">
            <v>1.08</v>
          </cell>
          <cell r="X5">
            <v>10.176029459298364</v>
          </cell>
        </row>
        <row r="6">
          <cell r="V6">
            <v>1.34</v>
          </cell>
          <cell r="X6">
            <v>9.2784087532898329</v>
          </cell>
        </row>
        <row r="7">
          <cell r="V7">
            <v>1.7</v>
          </cell>
          <cell r="X7">
            <v>8.3797658200530911</v>
          </cell>
        </row>
        <row r="8">
          <cell r="V8">
            <v>2.16</v>
          </cell>
          <cell r="X8">
            <v>7.5632318601775577</v>
          </cell>
        </row>
        <row r="9">
          <cell r="V9">
            <v>2.78</v>
          </cell>
          <cell r="X9">
            <v>6.788776141936621</v>
          </cell>
        </row>
        <row r="10">
          <cell r="V10">
            <v>3.55</v>
          </cell>
          <cell r="X10">
            <v>6.1141249149463945</v>
          </cell>
        </row>
        <row r="11">
          <cell r="V11">
            <v>4.47</v>
          </cell>
          <cell r="X11">
            <v>5.5397531696377174</v>
          </cell>
        </row>
        <row r="12">
          <cell r="V12">
            <v>5.71</v>
          </cell>
          <cell r="X12">
            <v>4.9885134484080815</v>
          </cell>
        </row>
        <row r="13">
          <cell r="V13">
            <v>7.25</v>
          </cell>
          <cell r="X13">
            <v>4.9883477109050531</v>
          </cell>
        </row>
        <row r="14">
          <cell r="V14">
            <v>9.26</v>
          </cell>
          <cell r="X14">
            <v>4.7660441599601056</v>
          </cell>
        </row>
        <row r="15">
          <cell r="V15">
            <v>11.78</v>
          </cell>
          <cell r="X15">
            <v>4.557045042235095</v>
          </cell>
        </row>
        <row r="16">
          <cell r="V16">
            <v>14.96</v>
          </cell>
          <cell r="X16">
            <v>4.3586092173889863</v>
          </cell>
        </row>
        <row r="17">
          <cell r="V17">
            <v>19.079999999999998</v>
          </cell>
          <cell r="X17">
            <v>4.1654884866132083</v>
          </cell>
        </row>
        <row r="18">
          <cell r="V18">
            <v>24.27</v>
          </cell>
          <cell r="X18">
            <v>3.9828980458451197</v>
          </cell>
        </row>
        <row r="19">
          <cell r="V19">
            <v>30.8</v>
          </cell>
          <cell r="X19">
            <v>3.8099624055439447</v>
          </cell>
        </row>
        <row r="20">
          <cell r="V20">
            <v>39.28</v>
          </cell>
          <cell r="X20">
            <v>3.6411916845985974</v>
          </cell>
        </row>
        <row r="21">
          <cell r="V21">
            <v>49.98</v>
          </cell>
          <cell r="X21">
            <v>3.4813841449817429</v>
          </cell>
        </row>
        <row r="22">
          <cell r="V22">
            <v>49.98</v>
          </cell>
          <cell r="X22">
            <v>3.3985390227896413</v>
          </cell>
        </row>
        <row r="23">
          <cell r="V23">
            <v>39.28</v>
          </cell>
          <cell r="X23">
            <v>3.484175318787833</v>
          </cell>
        </row>
        <row r="24">
          <cell r="V24">
            <v>30.95</v>
          </cell>
          <cell r="X24">
            <v>3.5710231718209178</v>
          </cell>
        </row>
        <row r="25">
          <cell r="V25">
            <v>24.27</v>
          </cell>
          <cell r="X25">
            <v>3.6618470952788309</v>
          </cell>
        </row>
        <row r="26">
          <cell r="V26">
            <v>19.079999999999998</v>
          </cell>
          <cell r="X26">
            <v>3.7539991340490637</v>
          </cell>
        </row>
        <row r="27">
          <cell r="V27">
            <v>14.96</v>
          </cell>
          <cell r="X27">
            <v>3.8495279759193477</v>
          </cell>
        </row>
        <row r="28">
          <cell r="V28">
            <v>11.78</v>
          </cell>
          <cell r="X28">
            <v>3.9457412786497699</v>
          </cell>
        </row>
        <row r="29">
          <cell r="V29">
            <v>9.26</v>
          </cell>
          <cell r="X29">
            <v>4.0450789169122592</v>
          </cell>
        </row>
        <row r="30">
          <cell r="V30">
            <v>7.25</v>
          </cell>
          <cell r="X30">
            <v>4.148632809856176</v>
          </cell>
        </row>
        <row r="31">
          <cell r="V31">
            <v>5.71</v>
          </cell>
          <cell r="X31">
            <v>4.1930420083721707</v>
          </cell>
        </row>
        <row r="32">
          <cell r="V32">
            <v>4.47</v>
          </cell>
          <cell r="X32">
            <v>4.4494185642215074</v>
          </cell>
        </row>
        <row r="33">
          <cell r="V33">
            <v>3.55</v>
          </cell>
          <cell r="X33">
            <v>4.7050306110369027</v>
          </cell>
        </row>
        <row r="34">
          <cell r="V34">
            <v>2.78</v>
          </cell>
          <cell r="X34">
            <v>4.9923077274691661</v>
          </cell>
        </row>
        <row r="35">
          <cell r="V35">
            <v>2.16</v>
          </cell>
          <cell r="X35">
            <v>5.3072093195413714</v>
          </cell>
        </row>
        <row r="36">
          <cell r="V36">
            <v>1.7</v>
          </cell>
          <cell r="X36">
            <v>5.6244102047785525</v>
          </cell>
        </row>
        <row r="37">
          <cell r="V37">
            <v>1.34</v>
          </cell>
          <cell r="X37">
            <v>5.9583718471126623</v>
          </cell>
        </row>
        <row r="38">
          <cell r="V38">
            <v>1.08</v>
          </cell>
          <cell r="X38">
            <v>6.2782107144079875</v>
          </cell>
        </row>
        <row r="39">
          <cell r="V39">
            <v>0.82</v>
          </cell>
          <cell r="X39">
            <v>6.7116504249770692</v>
          </cell>
        </row>
        <row r="40">
          <cell r="V40">
            <v>0.67</v>
          </cell>
          <cell r="X40">
            <v>7.0485092482092426</v>
          </cell>
        </row>
        <row r="41">
          <cell r="V41">
            <v>0.51</v>
          </cell>
          <cell r="X41">
            <v>7.5304823576263047</v>
          </cell>
        </row>
        <row r="42">
          <cell r="V42">
            <v>0.51</v>
          </cell>
          <cell r="X42">
            <v>8.4167332487822861</v>
          </cell>
        </row>
        <row r="43">
          <cell r="V43">
            <v>0.67</v>
          </cell>
          <cell r="X43">
            <v>7.9265535127687583</v>
          </cell>
        </row>
        <row r="44">
          <cell r="V44">
            <v>0.82</v>
          </cell>
          <cell r="X44">
            <v>7.5821186959025049</v>
          </cell>
        </row>
        <row r="45">
          <cell r="V45">
            <v>1.08</v>
          </cell>
          <cell r="X45">
            <v>7.1365507940208079</v>
          </cell>
        </row>
        <row r="46">
          <cell r="V46">
            <v>1.34</v>
          </cell>
          <cell r="X46">
            <v>6.8059366113655582</v>
          </cell>
        </row>
        <row r="47">
          <cell r="V47">
            <v>1.7</v>
          </cell>
          <cell r="X47">
            <v>6.4589589922412687</v>
          </cell>
        </row>
        <row r="48">
          <cell r="V48">
            <v>2.16</v>
          </cell>
          <cell r="X48">
            <v>6.1276205667007799</v>
          </cell>
        </row>
        <row r="49">
          <cell r="V49">
            <v>2.78</v>
          </cell>
          <cell r="X49">
            <v>5.7968597673172351</v>
          </cell>
        </row>
        <row r="50">
          <cell r="V50">
            <v>3.55</v>
          </cell>
          <cell r="X50">
            <v>5.4934228571890253</v>
          </cell>
        </row>
        <row r="51">
          <cell r="V51">
            <v>4.47</v>
          </cell>
          <cell r="X51">
            <v>5.2219850085576915</v>
          </cell>
        </row>
        <row r="52">
          <cell r="V52">
            <v>5.71</v>
          </cell>
          <cell r="X52">
            <v>4.9482765646643152</v>
          </cell>
        </row>
        <row r="53">
          <cell r="V53">
            <v>7.25</v>
          </cell>
          <cell r="X53">
            <v>4.597827917813988</v>
          </cell>
        </row>
        <row r="54">
          <cell r="V54">
            <v>9.26</v>
          </cell>
          <cell r="X54">
            <v>4.4218313317128093</v>
          </cell>
        </row>
        <row r="55">
          <cell r="V55">
            <v>11.78</v>
          </cell>
          <cell r="X55">
            <v>4.255287926571734</v>
          </cell>
        </row>
        <row r="56">
          <cell r="V56">
            <v>14.96</v>
          </cell>
          <cell r="X56">
            <v>4.0961423021145702</v>
          </cell>
        </row>
        <row r="57">
          <cell r="V57">
            <v>19.079999999999998</v>
          </cell>
          <cell r="X57">
            <v>3.9402554185501439</v>
          </cell>
        </row>
        <row r="58">
          <cell r="V58">
            <v>24.27</v>
          </cell>
          <cell r="X58">
            <v>3.79190977968952</v>
          </cell>
        </row>
        <row r="59">
          <cell r="V59">
            <v>30.8</v>
          </cell>
          <cell r="X59">
            <v>3.6505036392448345</v>
          </cell>
        </row>
        <row r="60">
          <cell r="V60">
            <v>39.28</v>
          </cell>
          <cell r="X60">
            <v>3.5116099757536863</v>
          </cell>
        </row>
        <row r="61">
          <cell r="V61">
            <v>49.98</v>
          </cell>
          <cell r="X61">
            <v>3.379236775323808</v>
          </cell>
        </row>
        <row r="62">
          <cell r="V62">
            <v>49.98</v>
          </cell>
          <cell r="X62">
            <v>3.3586266635597202</v>
          </cell>
        </row>
        <row r="63">
          <cell r="V63">
            <v>39.28</v>
          </cell>
          <cell r="X63">
            <v>3.4357997797696176</v>
          </cell>
        </row>
        <row r="64">
          <cell r="V64">
            <v>30.95</v>
          </cell>
          <cell r="X64">
            <v>3.513896119336803</v>
          </cell>
        </row>
        <row r="65">
          <cell r="V65">
            <v>24.27</v>
          </cell>
          <cell r="X65">
            <v>3.5953910920937306</v>
          </cell>
        </row>
        <row r="66">
          <cell r="V66">
            <v>19.079999999999998</v>
          </cell>
          <cell r="X66">
            <v>3.6778979744910534</v>
          </cell>
        </row>
        <row r="67">
          <cell r="V67">
            <v>14.96</v>
          </cell>
          <cell r="X67">
            <v>3.7632421876314885</v>
          </cell>
        </row>
        <row r="68">
          <cell r="V68">
            <v>11.78</v>
          </cell>
          <cell r="X68">
            <v>3.849011574715429</v>
          </cell>
        </row>
        <row r="69">
          <cell r="V69">
            <v>9.26</v>
          </cell>
          <cell r="X69">
            <v>3.9373752039548244</v>
          </cell>
        </row>
        <row r="70">
          <cell r="V70">
            <v>7.25</v>
          </cell>
          <cell r="X70">
            <v>4.029288311376745</v>
          </cell>
        </row>
        <row r="71">
          <cell r="V71">
            <v>5.71</v>
          </cell>
          <cell r="X71">
            <v>4.0797895275570211</v>
          </cell>
        </row>
        <row r="72">
          <cell r="V72">
            <v>4.47</v>
          </cell>
          <cell r="X72">
            <v>4.318443642979779</v>
          </cell>
        </row>
        <row r="73">
          <cell r="V73">
            <v>3.55</v>
          </cell>
          <cell r="X73">
            <v>4.5558103781387631</v>
          </cell>
        </row>
        <row r="74">
          <cell r="V74">
            <v>2.78</v>
          </cell>
          <cell r="X74">
            <v>4.8219362189914197</v>
          </cell>
        </row>
        <row r="75">
          <cell r="V75">
            <v>2.16</v>
          </cell>
          <cell r="X75">
            <v>5.1129141678811898</v>
          </cell>
        </row>
        <row r="76">
          <cell r="V76">
            <v>1.7</v>
          </cell>
          <cell r="X76">
            <v>5.4052828348902739</v>
          </cell>
        </row>
        <row r="77">
          <cell r="V77">
            <v>1.34</v>
          </cell>
          <cell r="X77">
            <v>5.7123515764146369</v>
          </cell>
        </row>
        <row r="78">
          <cell r="V78">
            <v>1.08</v>
          </cell>
          <cell r="X78">
            <v>6.0057557690846517</v>
          </cell>
        </row>
        <row r="79">
          <cell r="V79">
            <v>0.82</v>
          </cell>
          <cell r="X79">
            <v>6.4023746843140037</v>
          </cell>
        </row>
        <row r="80">
          <cell r="V80">
            <v>0.67</v>
          </cell>
          <cell r="X80">
            <v>6.7098698136974493</v>
          </cell>
        </row>
        <row r="81">
          <cell r="V81">
            <v>0.51</v>
          </cell>
          <cell r="X81">
            <v>7.1487624890094983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G1" workbookViewId="0">
      <selection activeCell="X12" sqref="X12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4" workbookViewId="0">
      <selection activeCell="T28" sqref="T28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U21"/>
  <sheetViews>
    <sheetView workbookViewId="0">
      <selection activeCell="I20" sqref="I20"/>
    </sheetView>
  </sheetViews>
  <sheetFormatPr defaultRowHeight="15" x14ac:dyDescent="0.25"/>
  <cols>
    <col min="7" max="7" width="11" bestFit="1" customWidth="1"/>
  </cols>
  <sheetData>
    <row r="4" spans="3:21" x14ac:dyDescent="0.25">
      <c r="D4" s="1" t="s">
        <v>2</v>
      </c>
      <c r="L4" s="8"/>
      <c r="O4" s="90"/>
      <c r="P4" s="90"/>
      <c r="Q4" s="90"/>
      <c r="R4" s="90"/>
      <c r="S4" s="90"/>
      <c r="T4" s="90"/>
      <c r="U4" s="90"/>
    </row>
    <row r="5" spans="3:21" ht="15.75" thickBot="1" x14ac:dyDescent="0.3">
      <c r="D5" s="11" t="s">
        <v>3</v>
      </c>
      <c r="E5" s="93" t="s">
        <v>4</v>
      </c>
      <c r="F5" s="94" t="s">
        <v>5</v>
      </c>
      <c r="G5" s="93" t="s">
        <v>6</v>
      </c>
      <c r="H5" s="93" t="s">
        <v>7</v>
      </c>
      <c r="I5" s="11" t="s">
        <v>8</v>
      </c>
      <c r="J5" s="11" t="s">
        <v>9</v>
      </c>
      <c r="K5" s="11" t="s">
        <v>10</v>
      </c>
      <c r="L5" s="11" t="s">
        <v>11</v>
      </c>
      <c r="O5" s="90"/>
      <c r="P5" s="91"/>
      <c r="Q5" s="91"/>
      <c r="R5" s="91"/>
      <c r="S5" s="91"/>
      <c r="T5" s="91"/>
      <c r="U5" s="90"/>
    </row>
    <row r="6" spans="3:21" ht="15.75" thickBot="1" x14ac:dyDescent="0.3">
      <c r="C6">
        <v>1</v>
      </c>
      <c r="D6" s="95">
        <v>1500</v>
      </c>
      <c r="E6" s="13">
        <v>4</v>
      </c>
      <c r="F6" s="13">
        <v>1391.4169999999999</v>
      </c>
      <c r="G6" s="13">
        <v>0.9</v>
      </c>
      <c r="H6" s="13">
        <v>3.4000000000000002E-2</v>
      </c>
      <c r="I6" s="12">
        <f>542-45.55</f>
        <v>496.45</v>
      </c>
      <c r="J6" s="13">
        <f>G6*F6*(D6/60)^3*H6^5</f>
        <v>0.8890259253160504</v>
      </c>
      <c r="K6" s="13">
        <f>J6/(I6/1000)</f>
        <v>1.7907662913003333</v>
      </c>
      <c r="L6" s="14">
        <f>K6*(E6*60)</f>
        <v>429.78390991207999</v>
      </c>
      <c r="O6" s="90"/>
      <c r="P6" s="91"/>
      <c r="Q6" s="91"/>
      <c r="R6" s="91"/>
      <c r="S6" s="91"/>
      <c r="T6" s="91"/>
      <c r="U6" s="90"/>
    </row>
    <row r="7" spans="3:21" x14ac:dyDescent="0.25">
      <c r="E7" s="8"/>
      <c r="F7" s="8"/>
      <c r="G7" s="8"/>
      <c r="H7" s="8"/>
      <c r="I7" s="8"/>
      <c r="J7" s="8"/>
      <c r="K7" s="8"/>
      <c r="O7" s="90"/>
      <c r="P7" s="90"/>
      <c r="Q7" s="90"/>
      <c r="R7" s="90"/>
      <c r="S7" s="90"/>
      <c r="T7" s="90"/>
      <c r="U7" s="90"/>
    </row>
    <row r="8" spans="3:21" x14ac:dyDescent="0.25">
      <c r="D8" s="10" t="s">
        <v>12</v>
      </c>
      <c r="E8" s="9"/>
      <c r="F8" s="9"/>
      <c r="G8" s="8"/>
      <c r="H8" s="8"/>
      <c r="I8" s="8"/>
      <c r="J8" s="8"/>
      <c r="K8" s="8"/>
      <c r="O8" s="90"/>
      <c r="P8" s="90"/>
      <c r="Q8" s="90"/>
      <c r="R8" s="90"/>
      <c r="S8" s="90"/>
      <c r="T8" s="90"/>
      <c r="U8" s="90"/>
    </row>
    <row r="9" spans="3:21" ht="15.75" thickBot="1" x14ac:dyDescent="0.3">
      <c r="D9" s="41" t="s">
        <v>3</v>
      </c>
      <c r="E9" s="41" t="s">
        <v>4</v>
      </c>
      <c r="F9" s="41" t="s">
        <v>13</v>
      </c>
      <c r="G9" s="11" t="s">
        <v>14</v>
      </c>
      <c r="H9" s="11" t="s">
        <v>8</v>
      </c>
      <c r="I9" s="11" t="s">
        <v>9</v>
      </c>
      <c r="J9" s="11" t="s">
        <v>10</v>
      </c>
      <c r="K9" s="11" t="s">
        <v>11</v>
      </c>
      <c r="O9" s="90"/>
      <c r="P9" s="90"/>
      <c r="Q9" s="90"/>
      <c r="R9" s="90"/>
      <c r="S9" s="90"/>
      <c r="T9" s="90"/>
      <c r="U9" s="90"/>
    </row>
    <row r="10" spans="3:21" x14ac:dyDescent="0.25">
      <c r="C10">
        <v>2</v>
      </c>
      <c r="D10" s="3">
        <v>15500</v>
      </c>
      <c r="E10" s="15">
        <v>15</v>
      </c>
      <c r="F10" s="15">
        <v>463.91</v>
      </c>
      <c r="G10" s="16">
        <v>45.55</v>
      </c>
      <c r="H10" s="15">
        <f>F10-G10</f>
        <v>418.36</v>
      </c>
      <c r="I10" s="16">
        <f>$G$14*D10^$G$15</f>
        <v>76.250562976256361</v>
      </c>
      <c r="J10" s="15">
        <f>I10/(H10/1000)</f>
        <v>182.26064388626151</v>
      </c>
      <c r="K10" s="4">
        <f>J10*E10*60</f>
        <v>164034.57949763536</v>
      </c>
      <c r="O10" s="91"/>
      <c r="P10" s="91"/>
      <c r="Q10" s="91"/>
      <c r="R10" s="91"/>
      <c r="S10" s="91"/>
      <c r="T10" s="91"/>
      <c r="U10" s="90"/>
    </row>
    <row r="11" spans="3:21" x14ac:dyDescent="0.25">
      <c r="C11">
        <v>3</v>
      </c>
      <c r="D11" s="42">
        <v>15200</v>
      </c>
      <c r="E11" s="8">
        <v>10</v>
      </c>
      <c r="F11" s="8">
        <v>383.99</v>
      </c>
      <c r="G11" s="43">
        <v>45.55</v>
      </c>
      <c r="H11" s="8">
        <f>F11-G11</f>
        <v>338.44</v>
      </c>
      <c r="I11" s="43">
        <f>$G$14*D11^$G$15</f>
        <v>72.247049290746375</v>
      </c>
      <c r="J11" s="8">
        <f>I11/(H11/1000)</f>
        <v>213.47077559019729</v>
      </c>
      <c r="K11" s="44">
        <f>J11*E11*60</f>
        <v>128082.46535411838</v>
      </c>
      <c r="O11" s="91"/>
      <c r="P11" s="91"/>
      <c r="Q11" s="91"/>
      <c r="R11" s="91"/>
      <c r="S11" s="91"/>
      <c r="T11" s="91"/>
      <c r="U11" s="90"/>
    </row>
    <row r="12" spans="3:21" ht="15.75" thickBot="1" x14ac:dyDescent="0.3">
      <c r="C12">
        <v>4</v>
      </c>
      <c r="D12" s="5">
        <v>15200</v>
      </c>
      <c r="E12" s="17">
        <v>7.5</v>
      </c>
      <c r="F12" s="18">
        <v>300.39</v>
      </c>
      <c r="G12" s="18">
        <v>45.55</v>
      </c>
      <c r="H12" s="17">
        <f>F12-G12</f>
        <v>254.83999999999997</v>
      </c>
      <c r="I12" s="18">
        <f>$G$14*D12^$G$15</f>
        <v>72.247049290746375</v>
      </c>
      <c r="J12" s="17">
        <f>I12/(H12/1000)</f>
        <v>283.49964405409821</v>
      </c>
      <c r="K12" s="6">
        <f>J12*E12*60</f>
        <v>127574.83982434421</v>
      </c>
      <c r="O12" s="92"/>
      <c r="P12" s="92"/>
      <c r="Q12" s="92"/>
      <c r="R12" s="92"/>
      <c r="S12" s="92"/>
      <c r="T12" s="92"/>
      <c r="U12" s="90"/>
    </row>
    <row r="13" spans="3:21" x14ac:dyDescent="0.25">
      <c r="O13" s="90"/>
      <c r="P13" s="90"/>
      <c r="Q13" s="90"/>
      <c r="R13" s="90"/>
      <c r="S13" s="90"/>
      <c r="T13" s="90"/>
      <c r="U13" s="90"/>
    </row>
    <row r="14" spans="3:21" x14ac:dyDescent="0.25">
      <c r="E14" t="s">
        <v>15</v>
      </c>
      <c r="G14">
        <f>2.0846*10^-10</f>
        <v>2.0846E-10</v>
      </c>
      <c r="O14" s="90"/>
      <c r="P14" s="90"/>
      <c r="Q14" s="90"/>
      <c r="R14" s="90"/>
      <c r="S14" s="90"/>
      <c r="T14" s="90"/>
      <c r="U14" s="90"/>
    </row>
    <row r="15" spans="3:21" x14ac:dyDescent="0.25">
      <c r="E15" t="s">
        <v>16</v>
      </c>
      <c r="G15">
        <f>2.7595</f>
        <v>2.7595000000000001</v>
      </c>
      <c r="O15" s="90"/>
      <c r="P15" s="90"/>
      <c r="Q15" s="90"/>
      <c r="R15" s="90"/>
      <c r="S15" s="90"/>
      <c r="T15" s="90"/>
      <c r="U15" s="90"/>
    </row>
    <row r="16" spans="3:21" x14ac:dyDescent="0.25">
      <c r="O16" s="90"/>
      <c r="P16" s="90"/>
      <c r="Q16" s="90"/>
      <c r="R16" s="90"/>
      <c r="S16" s="90"/>
      <c r="T16" s="90"/>
      <c r="U16" s="90"/>
    </row>
    <row r="17" spans="15:21" x14ac:dyDescent="0.25">
      <c r="O17" s="90"/>
      <c r="P17" s="90"/>
      <c r="Q17" s="90"/>
      <c r="R17" s="90"/>
      <c r="S17" s="90"/>
      <c r="T17" s="90"/>
      <c r="U17" s="90"/>
    </row>
    <row r="18" spans="15:21" x14ac:dyDescent="0.25">
      <c r="O18" s="90"/>
      <c r="P18" s="90"/>
      <c r="Q18" s="90"/>
      <c r="R18" s="90"/>
      <c r="S18" s="90"/>
      <c r="T18" s="90"/>
      <c r="U18" s="90"/>
    </row>
    <row r="19" spans="15:21" x14ac:dyDescent="0.25">
      <c r="O19" s="90"/>
      <c r="P19" s="90"/>
      <c r="Q19" s="90"/>
      <c r="R19" s="90"/>
      <c r="S19" s="90"/>
      <c r="T19" s="90"/>
      <c r="U19" s="90"/>
    </row>
    <row r="20" spans="15:21" x14ac:dyDescent="0.25">
      <c r="O20" s="90"/>
      <c r="P20" s="90"/>
      <c r="Q20" s="90"/>
      <c r="R20" s="90"/>
      <c r="S20" s="90"/>
      <c r="T20" s="90"/>
      <c r="U20" s="90"/>
    </row>
    <row r="21" spans="15:21" x14ac:dyDescent="0.25">
      <c r="O21" s="90"/>
      <c r="P21" s="90"/>
      <c r="Q21" s="90"/>
      <c r="R21" s="90"/>
      <c r="S21" s="90"/>
      <c r="T21" s="90"/>
      <c r="U21" s="90"/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R21"/>
  <sheetViews>
    <sheetView topLeftCell="B1" workbookViewId="0">
      <selection activeCell="E5" sqref="E5"/>
    </sheetView>
  </sheetViews>
  <sheetFormatPr defaultRowHeight="15" x14ac:dyDescent="0.25"/>
  <cols>
    <col min="3" max="3" width="4.85546875" bestFit="1" customWidth="1"/>
    <col min="4" max="4" width="10" customWidth="1"/>
    <col min="5" max="7" width="9.42578125" customWidth="1"/>
    <col min="8" max="8" width="16" bestFit="1" customWidth="1"/>
    <col min="9" max="9" width="6" customWidth="1"/>
    <col min="10" max="10" width="9.42578125" customWidth="1"/>
    <col min="11" max="12" width="8.5703125" customWidth="1"/>
    <col min="15" max="15" width="7.42578125" bestFit="1" customWidth="1"/>
    <col min="16" max="16" width="16.140625" bestFit="1" customWidth="1"/>
    <col min="17" max="17" width="16" bestFit="1" customWidth="1"/>
    <col min="18" max="18" width="17" bestFit="1" customWidth="1"/>
  </cols>
  <sheetData>
    <row r="2" spans="3:18" ht="15.75" x14ac:dyDescent="0.25">
      <c r="C2" s="7" t="s">
        <v>1</v>
      </c>
      <c r="I2" s="7" t="s">
        <v>23</v>
      </c>
    </row>
    <row r="3" spans="3:18" ht="16.5" thickBot="1" x14ac:dyDescent="0.3">
      <c r="C3" s="7"/>
      <c r="I3" s="7"/>
      <c r="O3" s="129"/>
      <c r="P3" s="129"/>
      <c r="Q3" s="129"/>
      <c r="R3" s="129"/>
    </row>
    <row r="4" spans="3:18" ht="15.75" thickBot="1" x14ac:dyDescent="0.3">
      <c r="C4" s="32" t="s">
        <v>0</v>
      </c>
      <c r="D4" s="20" t="s">
        <v>17</v>
      </c>
      <c r="E4" s="20" t="s">
        <v>18</v>
      </c>
      <c r="F4" s="20" t="s">
        <v>19</v>
      </c>
      <c r="G4" s="21" t="s">
        <v>20</v>
      </c>
      <c r="I4" s="32" t="s">
        <v>0</v>
      </c>
      <c r="J4" s="20" t="s">
        <v>17</v>
      </c>
      <c r="K4" s="20" t="s">
        <v>18</v>
      </c>
      <c r="L4" s="20" t="s">
        <v>19</v>
      </c>
      <c r="M4" s="21" t="s">
        <v>20</v>
      </c>
      <c r="O4" s="2"/>
      <c r="P4" s="2"/>
      <c r="Q4" s="2"/>
      <c r="R4" s="2"/>
    </row>
    <row r="5" spans="3:18" x14ac:dyDescent="0.25">
      <c r="C5" s="33">
        <v>1</v>
      </c>
      <c r="D5" s="22">
        <v>6.2945513199844916</v>
      </c>
      <c r="E5" s="23">
        <v>5.2986097113541186</v>
      </c>
      <c r="F5" s="23">
        <v>0.79430000000000001</v>
      </c>
      <c r="G5" s="24">
        <v>0.88370000000000004</v>
      </c>
      <c r="I5" s="33">
        <v>1</v>
      </c>
      <c r="J5" s="22">
        <v>8.3927011377798202</v>
      </c>
      <c r="K5" s="23">
        <v>5.956935218807395</v>
      </c>
      <c r="L5" s="23">
        <v>0.67490000000000006</v>
      </c>
      <c r="M5" s="24">
        <v>0.8569</v>
      </c>
      <c r="P5" s="19"/>
      <c r="Q5" s="19"/>
      <c r="R5" s="19"/>
    </row>
    <row r="6" spans="3:18" x14ac:dyDescent="0.25">
      <c r="C6" s="33">
        <v>2</v>
      </c>
      <c r="D6" s="25">
        <v>4.8459902538461623</v>
      </c>
      <c r="E6" s="26">
        <v>4.3659667877988104</v>
      </c>
      <c r="F6" s="26">
        <v>0.87480000000000002</v>
      </c>
      <c r="G6" s="27">
        <v>0.93059999999999998</v>
      </c>
      <c r="I6" s="33">
        <v>2</v>
      </c>
      <c r="J6" s="25">
        <v>5.4394770290720977</v>
      </c>
      <c r="K6" s="26">
        <v>4.6139263228010847</v>
      </c>
      <c r="L6" s="26">
        <v>0.82709999999999995</v>
      </c>
      <c r="M6" s="27">
        <v>0.91830000000000001</v>
      </c>
      <c r="P6" s="19"/>
      <c r="Q6" s="19"/>
      <c r="R6" s="19"/>
    </row>
    <row r="7" spans="3:18" x14ac:dyDescent="0.25">
      <c r="C7" s="33">
        <v>3</v>
      </c>
      <c r="D7" s="25">
        <v>5.3245575597931456</v>
      </c>
      <c r="E7" s="26">
        <v>4.9744685126035435</v>
      </c>
      <c r="F7" s="26">
        <v>0.86370000000000002</v>
      </c>
      <c r="G7" s="27">
        <v>0.89319999999999999</v>
      </c>
      <c r="I7" s="33">
        <v>3</v>
      </c>
      <c r="J7" s="25">
        <v>6.3343236670301071</v>
      </c>
      <c r="K7" s="26">
        <v>5.6428755602598581</v>
      </c>
      <c r="L7" s="26">
        <v>0.8095</v>
      </c>
      <c r="M7" s="27">
        <v>0.86560000000000004</v>
      </c>
      <c r="P7" s="19"/>
      <c r="Q7" s="19"/>
      <c r="R7" s="19"/>
    </row>
    <row r="8" spans="3:18" x14ac:dyDescent="0.25">
      <c r="C8" s="33">
        <v>4</v>
      </c>
      <c r="D8" s="25">
        <v>4.7942140494708703</v>
      </c>
      <c r="E8" s="26">
        <v>4.2804844416325096</v>
      </c>
      <c r="F8" s="26">
        <v>0.86750000000000005</v>
      </c>
      <c r="G8" s="27">
        <v>0.93200000000000005</v>
      </c>
      <c r="I8" s="33">
        <v>4</v>
      </c>
      <c r="J8" s="25">
        <v>5.2559984027432396</v>
      </c>
      <c r="K8" s="26">
        <v>4.4264578212132566</v>
      </c>
      <c r="L8" s="26">
        <v>0.83809999999999996</v>
      </c>
      <c r="M8" s="27">
        <v>0.92789999999999995</v>
      </c>
      <c r="P8" s="19"/>
      <c r="Q8" s="19"/>
      <c r="R8" s="19"/>
    </row>
    <row r="9" spans="3:18" x14ac:dyDescent="0.25">
      <c r="C9" s="33">
        <v>5</v>
      </c>
      <c r="D9" s="25">
        <v>0</v>
      </c>
      <c r="E9" s="26">
        <v>0</v>
      </c>
      <c r="F9" s="26">
        <v>0</v>
      </c>
      <c r="G9" s="27">
        <v>0</v>
      </c>
      <c r="I9" s="33">
        <v>5</v>
      </c>
      <c r="J9" s="25">
        <v>0</v>
      </c>
      <c r="K9" s="26">
        <v>0</v>
      </c>
      <c r="L9" s="26">
        <v>0</v>
      </c>
      <c r="M9" s="27">
        <v>0</v>
      </c>
      <c r="P9" s="19"/>
      <c r="Q9" s="19"/>
      <c r="R9" s="19"/>
    </row>
    <row r="10" spans="3:18" ht="15.75" thickBot="1" x14ac:dyDescent="0.3">
      <c r="C10" s="34">
        <v>6</v>
      </c>
      <c r="D10" s="28">
        <v>0</v>
      </c>
      <c r="E10" s="29">
        <v>0</v>
      </c>
      <c r="F10" s="29">
        <v>0</v>
      </c>
      <c r="G10" s="30">
        <v>0</v>
      </c>
      <c r="I10" s="34">
        <v>6</v>
      </c>
      <c r="J10" s="28">
        <v>0</v>
      </c>
      <c r="K10" s="29">
        <v>0</v>
      </c>
      <c r="L10" s="29">
        <v>0</v>
      </c>
      <c r="M10" s="30">
        <v>0</v>
      </c>
      <c r="P10" s="19"/>
      <c r="Q10" s="19"/>
      <c r="R10" s="19"/>
    </row>
    <row r="12" spans="3:18" x14ac:dyDescent="0.25">
      <c r="P12" s="19"/>
      <c r="Q12" s="19"/>
      <c r="R12" s="19"/>
    </row>
    <row r="13" spans="3:18" ht="15.75" x14ac:dyDescent="0.25">
      <c r="C13" s="7" t="s">
        <v>24</v>
      </c>
      <c r="I13" s="7" t="s">
        <v>25</v>
      </c>
    </row>
    <row r="14" spans="3:18" ht="16.5" thickBot="1" x14ac:dyDescent="0.3">
      <c r="C14" s="7"/>
      <c r="I14" s="7"/>
    </row>
    <row r="15" spans="3:18" ht="15.75" thickBot="1" x14ac:dyDescent="0.3">
      <c r="C15" s="32" t="s">
        <v>0</v>
      </c>
      <c r="D15" s="20" t="s">
        <v>17</v>
      </c>
      <c r="E15" s="20" t="s">
        <v>18</v>
      </c>
      <c r="F15" s="20" t="s">
        <v>19</v>
      </c>
      <c r="G15" s="21" t="s">
        <v>20</v>
      </c>
      <c r="I15" s="32" t="s">
        <v>0</v>
      </c>
      <c r="J15" s="20" t="s">
        <v>17</v>
      </c>
      <c r="K15" s="20" t="s">
        <v>18</v>
      </c>
      <c r="L15" s="20" t="s">
        <v>19</v>
      </c>
      <c r="M15" s="21" t="s">
        <v>20</v>
      </c>
    </row>
    <row r="16" spans="3:18" x14ac:dyDescent="0.25">
      <c r="C16" s="33">
        <v>1</v>
      </c>
      <c r="D16" s="22">
        <v>9.0669883146983725</v>
      </c>
      <c r="E16" s="23">
        <v>6.5188543063089961</v>
      </c>
      <c r="F16" s="23">
        <v>0.6593</v>
      </c>
      <c r="G16" s="24">
        <v>0.83989999999999998</v>
      </c>
      <c r="I16" s="33">
        <v>1</v>
      </c>
      <c r="J16" s="22">
        <v>9.8391340965537797</v>
      </c>
      <c r="K16" s="23">
        <v>7.0922646786421923</v>
      </c>
      <c r="L16" s="23">
        <v>0.6361</v>
      </c>
      <c r="M16" s="24">
        <v>0.81899999999999995</v>
      </c>
    </row>
    <row r="17" spans="3:16" x14ac:dyDescent="0.25">
      <c r="C17" s="33">
        <v>2</v>
      </c>
      <c r="D17" s="25">
        <v>5.891469026017206</v>
      </c>
      <c r="E17" s="26">
        <v>4.8672349464282272</v>
      </c>
      <c r="F17" s="26">
        <v>0.80089999999999995</v>
      </c>
      <c r="G17" s="27">
        <v>0.90839999999999999</v>
      </c>
      <c r="I17" s="33">
        <v>2</v>
      </c>
      <c r="J17" s="25">
        <v>6.1846717894578846</v>
      </c>
      <c r="K17" s="26">
        <v>5.090704798624472</v>
      </c>
      <c r="L17" s="26">
        <v>0.78890000000000005</v>
      </c>
      <c r="M17" s="27">
        <v>0.89670000000000005</v>
      </c>
    </row>
    <row r="18" spans="3:16" x14ac:dyDescent="0.25">
      <c r="C18" s="33">
        <v>3</v>
      </c>
      <c r="D18" s="25">
        <v>6.863833774833223</v>
      </c>
      <c r="E18" s="26">
        <v>5.947280440725879</v>
      </c>
      <c r="F18" s="26">
        <v>0.7833</v>
      </c>
      <c r="G18" s="27">
        <v>0.85640000000000005</v>
      </c>
      <c r="I18" s="33">
        <v>3</v>
      </c>
      <c r="J18" s="25">
        <v>7.372342481722014</v>
      </c>
      <c r="K18" s="26">
        <v>6.306329013785839</v>
      </c>
      <c r="L18" s="26">
        <v>0.76519999999999999</v>
      </c>
      <c r="M18" s="27">
        <v>0.84050000000000002</v>
      </c>
      <c r="P18" s="1"/>
    </row>
    <row r="19" spans="3:16" x14ac:dyDescent="0.25">
      <c r="C19" s="33">
        <v>4</v>
      </c>
      <c r="D19" s="25">
        <v>5.5377010824497557</v>
      </c>
      <c r="E19" s="26">
        <v>4.607897209577696</v>
      </c>
      <c r="F19" s="26">
        <v>0.82399999999999995</v>
      </c>
      <c r="G19" s="27">
        <v>0.92190000000000005</v>
      </c>
      <c r="I19" s="33">
        <v>4</v>
      </c>
      <c r="J19" s="25">
        <v>5.9477688870360543</v>
      </c>
      <c r="K19" s="26">
        <v>4.7644290672292726</v>
      </c>
      <c r="L19" s="26">
        <v>0.79310000000000003</v>
      </c>
      <c r="M19" s="27">
        <v>0.91159999999999997</v>
      </c>
    </row>
    <row r="20" spans="3:16" x14ac:dyDescent="0.25">
      <c r="C20" s="33">
        <v>5</v>
      </c>
      <c r="D20" s="25">
        <v>0</v>
      </c>
      <c r="E20" s="26">
        <v>0</v>
      </c>
      <c r="F20" s="26">
        <v>0</v>
      </c>
      <c r="G20" s="27">
        <v>0</v>
      </c>
      <c r="I20" s="33">
        <v>5</v>
      </c>
      <c r="J20" s="25">
        <v>0</v>
      </c>
      <c r="K20" s="26">
        <v>0</v>
      </c>
      <c r="L20" s="26">
        <v>0</v>
      </c>
      <c r="M20" s="27">
        <v>0</v>
      </c>
      <c r="P20" s="1"/>
    </row>
    <row r="21" spans="3:16" ht="15.75" thickBot="1" x14ac:dyDescent="0.3">
      <c r="C21" s="34">
        <v>6</v>
      </c>
      <c r="D21" s="28">
        <v>0</v>
      </c>
      <c r="E21" s="29">
        <v>0</v>
      </c>
      <c r="F21" s="29">
        <v>0</v>
      </c>
      <c r="G21" s="30">
        <v>0</v>
      </c>
      <c r="I21" s="34">
        <v>6</v>
      </c>
      <c r="J21" s="28">
        <v>0</v>
      </c>
      <c r="K21" s="29">
        <v>0</v>
      </c>
      <c r="L21" s="29">
        <v>0</v>
      </c>
      <c r="M21" s="30">
        <v>0</v>
      </c>
    </row>
  </sheetData>
  <mergeCells count="1">
    <mergeCell ref="O3:R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U25"/>
  <sheetViews>
    <sheetView topLeftCell="D1" workbookViewId="0">
      <selection activeCell="I19" sqref="I19"/>
    </sheetView>
  </sheetViews>
  <sheetFormatPr defaultRowHeight="15" x14ac:dyDescent="0.25"/>
  <cols>
    <col min="2" max="2" width="15" bestFit="1" customWidth="1"/>
    <col min="3" max="3" width="9.28515625" bestFit="1" customWidth="1"/>
    <col min="4" max="4" width="10.140625" customWidth="1"/>
    <col min="5" max="5" width="9" customWidth="1"/>
    <col min="6" max="6" width="7.85546875" customWidth="1"/>
    <col min="7" max="7" width="9.140625" bestFit="1" customWidth="1"/>
    <col min="8" max="8" width="8.5703125" bestFit="1" customWidth="1"/>
    <col min="9" max="9" width="12.28515625" bestFit="1" customWidth="1"/>
    <col min="11" max="21" width="6.7109375" customWidth="1"/>
  </cols>
  <sheetData>
    <row r="5" spans="1:21" ht="15.75" x14ac:dyDescent="0.25">
      <c r="B5" s="130" t="s">
        <v>52</v>
      </c>
      <c r="C5" s="130"/>
      <c r="D5" s="130"/>
      <c r="E5" s="130"/>
      <c r="F5" s="130"/>
      <c r="G5" s="130"/>
      <c r="H5" s="130"/>
      <c r="I5" s="130"/>
      <c r="K5" s="131" t="s">
        <v>2</v>
      </c>
      <c r="L5" s="131"/>
      <c r="M5" s="131"/>
      <c r="N5" s="131"/>
      <c r="Q5" s="131" t="s">
        <v>23</v>
      </c>
      <c r="R5" s="131"/>
      <c r="S5" s="131"/>
    </row>
    <row r="6" spans="1:21" ht="16.5" thickBot="1" x14ac:dyDescent="0.3">
      <c r="B6" s="46"/>
      <c r="C6" s="46"/>
      <c r="D6" s="46"/>
      <c r="E6" s="46"/>
      <c r="F6" s="46"/>
      <c r="G6" s="46"/>
      <c r="H6" s="46"/>
      <c r="K6" s="7"/>
      <c r="Q6" s="7"/>
    </row>
    <row r="7" spans="1:21" ht="18" thickBot="1" x14ac:dyDescent="0.35">
      <c r="B7" s="47" t="s">
        <v>53</v>
      </c>
      <c r="C7" s="96" t="s">
        <v>3</v>
      </c>
      <c r="D7" s="96" t="s">
        <v>4</v>
      </c>
      <c r="E7" s="96" t="s">
        <v>8</v>
      </c>
      <c r="F7" s="96" t="s">
        <v>9</v>
      </c>
      <c r="G7" s="96" t="s">
        <v>10</v>
      </c>
      <c r="H7" s="96" t="s">
        <v>11</v>
      </c>
      <c r="I7" s="97" t="s">
        <v>54</v>
      </c>
      <c r="K7" s="32" t="s">
        <v>0</v>
      </c>
      <c r="L7" s="20" t="s">
        <v>17</v>
      </c>
      <c r="M7" s="20" t="s">
        <v>18</v>
      </c>
      <c r="N7" s="20" t="s">
        <v>55</v>
      </c>
      <c r="O7" s="98" t="s">
        <v>56</v>
      </c>
      <c r="Q7" s="32" t="s">
        <v>0</v>
      </c>
      <c r="R7" s="20" t="s">
        <v>17</v>
      </c>
      <c r="S7" s="20" t="s">
        <v>18</v>
      </c>
      <c r="T7" s="20" t="s">
        <v>55</v>
      </c>
      <c r="U7" s="98" t="s">
        <v>56</v>
      </c>
    </row>
    <row r="8" spans="1:21" ht="15.75" x14ac:dyDescent="0.25">
      <c r="B8" s="48" t="s">
        <v>2</v>
      </c>
      <c r="C8" s="99">
        <v>1500</v>
      </c>
      <c r="D8" s="100">
        <v>4</v>
      </c>
      <c r="E8" s="100">
        <v>496.45</v>
      </c>
      <c r="F8" s="101">
        <v>0.8890259253160504</v>
      </c>
      <c r="G8" s="102">
        <v>1.7907662913003333</v>
      </c>
      <c r="H8" s="102">
        <v>429.78390991207999</v>
      </c>
      <c r="I8" s="103" t="s">
        <v>57</v>
      </c>
      <c r="K8" s="33">
        <v>1</v>
      </c>
      <c r="L8" s="104">
        <v>6.2945513199844916</v>
      </c>
      <c r="M8" s="105">
        <v>5.2986097113541186</v>
      </c>
      <c r="N8" s="105">
        <v>0.79430000000000001</v>
      </c>
      <c r="O8" s="106">
        <v>0.88370000000000004</v>
      </c>
      <c r="Q8" s="33">
        <v>1</v>
      </c>
      <c r="R8" s="104">
        <v>8.3927011377798202</v>
      </c>
      <c r="S8" s="105">
        <v>5.956935218807395</v>
      </c>
      <c r="T8" s="105">
        <v>0.67490000000000006</v>
      </c>
      <c r="U8" s="106">
        <v>0.8569</v>
      </c>
    </row>
    <row r="9" spans="1:21" ht="15.75" x14ac:dyDescent="0.25">
      <c r="B9" s="48" t="s">
        <v>32</v>
      </c>
      <c r="C9" s="107">
        <v>15500</v>
      </c>
      <c r="D9" s="108">
        <v>15</v>
      </c>
      <c r="E9" s="108">
        <v>418.36</v>
      </c>
      <c r="F9" s="109">
        <v>76.250562976256361</v>
      </c>
      <c r="G9" s="110">
        <v>182.26064388626151</v>
      </c>
      <c r="H9" s="110">
        <v>164034.57949763536</v>
      </c>
      <c r="I9" s="111">
        <f>F9/$D$16</f>
        <v>14485.305595804619</v>
      </c>
      <c r="K9" s="33">
        <v>2</v>
      </c>
      <c r="L9" s="112">
        <v>4.8459902538461623</v>
      </c>
      <c r="M9" s="113">
        <v>4.3659667877988104</v>
      </c>
      <c r="N9" s="113">
        <v>0.87480000000000002</v>
      </c>
      <c r="O9" s="114">
        <v>0.93059999999999998</v>
      </c>
      <c r="Q9" s="33">
        <v>2</v>
      </c>
      <c r="R9" s="112">
        <v>5.4394770290720977</v>
      </c>
      <c r="S9" s="113">
        <v>4.6139263228010847</v>
      </c>
      <c r="T9" s="113">
        <v>0.82709999999999995</v>
      </c>
      <c r="U9" s="114">
        <v>0.91830000000000001</v>
      </c>
    </row>
    <row r="10" spans="1:21" ht="15.75" x14ac:dyDescent="0.25">
      <c r="B10" s="48" t="s">
        <v>33</v>
      </c>
      <c r="C10" s="107">
        <v>15200</v>
      </c>
      <c r="D10" s="108">
        <v>10</v>
      </c>
      <c r="E10" s="108">
        <v>338.44</v>
      </c>
      <c r="F10" s="109">
        <v>72.247049290746375</v>
      </c>
      <c r="G10" s="110">
        <v>213.47077559019729</v>
      </c>
      <c r="H10" s="110">
        <v>128082.46535411838</v>
      </c>
      <c r="I10" s="111">
        <f t="shared" ref="I10:I11" si="0">F10/$D$16</f>
        <v>13724.758828305259</v>
      </c>
      <c r="K10" s="33">
        <v>3</v>
      </c>
      <c r="L10" s="112">
        <v>5.3245575597931456</v>
      </c>
      <c r="M10" s="113">
        <v>4.9744685126035435</v>
      </c>
      <c r="N10" s="113">
        <v>0.86370000000000002</v>
      </c>
      <c r="O10" s="114">
        <v>0.89319999999999999</v>
      </c>
      <c r="Q10" s="33">
        <v>3</v>
      </c>
      <c r="R10" s="112">
        <v>6.3343236670301071</v>
      </c>
      <c r="S10" s="113">
        <v>5.6428755602598581</v>
      </c>
      <c r="T10" s="113">
        <v>0.8095</v>
      </c>
      <c r="U10" s="114">
        <v>0.86560000000000004</v>
      </c>
    </row>
    <row r="11" spans="1:21" ht="16.5" thickBot="1" x14ac:dyDescent="0.3">
      <c r="B11" s="48" t="s">
        <v>34</v>
      </c>
      <c r="C11" s="115">
        <v>15200</v>
      </c>
      <c r="D11" s="116">
        <v>7.5</v>
      </c>
      <c r="E11" s="116">
        <v>254.83999999999997</v>
      </c>
      <c r="F11" s="117">
        <v>72.247049290746375</v>
      </c>
      <c r="G11" s="118">
        <v>283.49964405409821</v>
      </c>
      <c r="H11" s="118">
        <v>127574.83982434421</v>
      </c>
      <c r="I11" s="119">
        <f t="shared" si="0"/>
        <v>13724.758828305259</v>
      </c>
      <c r="K11" s="34">
        <v>4</v>
      </c>
      <c r="L11" s="120">
        <v>4.7942140494708703</v>
      </c>
      <c r="M11" s="121">
        <v>4.2804844416325096</v>
      </c>
      <c r="N11" s="121">
        <v>0.86750000000000005</v>
      </c>
      <c r="O11" s="122">
        <v>0.93200000000000005</v>
      </c>
      <c r="Q11" s="34">
        <v>4</v>
      </c>
      <c r="R11" s="120">
        <v>5.2559984027432396</v>
      </c>
      <c r="S11" s="121">
        <v>4.4264578212132566</v>
      </c>
      <c r="T11" s="121">
        <v>0.83809999999999996</v>
      </c>
      <c r="U11" s="122">
        <v>0.92789999999999995</v>
      </c>
    </row>
    <row r="12" spans="1:21" ht="15.75" x14ac:dyDescent="0.25">
      <c r="B12" s="46"/>
      <c r="C12" s="46"/>
      <c r="D12" s="46"/>
      <c r="E12" s="46"/>
      <c r="F12" s="46"/>
      <c r="G12" s="46"/>
      <c r="H12" s="46"/>
      <c r="I12" s="46"/>
      <c r="K12" s="123"/>
      <c r="L12" s="26"/>
      <c r="M12" s="26"/>
      <c r="N12" s="26"/>
      <c r="O12" s="26"/>
      <c r="P12" s="43"/>
      <c r="Q12" s="123"/>
      <c r="R12" s="26"/>
      <c r="S12" s="26"/>
      <c r="T12" s="26"/>
      <c r="U12" s="26"/>
    </row>
    <row r="13" spans="1:21" ht="15.75" x14ac:dyDescent="0.25">
      <c r="B13" s="46"/>
      <c r="C13" s="46"/>
      <c r="D13" s="46"/>
      <c r="E13" s="46"/>
      <c r="F13" s="46"/>
      <c r="G13" s="46"/>
      <c r="H13" s="46"/>
      <c r="I13" s="46"/>
      <c r="K13" s="123"/>
      <c r="L13" s="26"/>
      <c r="M13" s="26"/>
      <c r="N13" s="26"/>
      <c r="O13" s="26"/>
      <c r="P13" s="43"/>
      <c r="Q13" s="123"/>
      <c r="R13" s="26"/>
      <c r="S13" s="26"/>
      <c r="T13" s="26"/>
      <c r="U13" s="26"/>
    </row>
    <row r="14" spans="1:21" ht="15.75" x14ac:dyDescent="0.25">
      <c r="B14" s="46"/>
      <c r="C14" s="46" t="s">
        <v>58</v>
      </c>
      <c r="D14" s="108">
        <v>1391.42</v>
      </c>
      <c r="E14" s="46"/>
      <c r="F14" s="46"/>
      <c r="G14" s="46"/>
      <c r="H14" s="46"/>
      <c r="I14" s="46"/>
    </row>
    <row r="15" spans="1:21" ht="15.75" x14ac:dyDescent="0.25">
      <c r="B15" s="46"/>
      <c r="C15" s="46" t="s">
        <v>59</v>
      </c>
      <c r="D15" s="46">
        <f>(0.01792*0.01792)*PI()/4*0.015</f>
        <v>3.7831812716765146E-6</v>
      </c>
      <c r="E15" s="46"/>
      <c r="F15" s="46"/>
      <c r="G15" s="46"/>
      <c r="H15" s="46"/>
      <c r="I15" s="46"/>
    </row>
    <row r="16" spans="1:21" ht="15.75" x14ac:dyDescent="0.25">
      <c r="A16" s="124"/>
      <c r="B16" s="125"/>
      <c r="C16" s="125" t="s">
        <v>60</v>
      </c>
      <c r="D16" s="125">
        <f>D15*D14</f>
        <v>5.2639940850361363E-3</v>
      </c>
      <c r="E16" s="125"/>
      <c r="F16" s="125"/>
      <c r="G16" s="125"/>
      <c r="H16" s="125"/>
      <c r="I16" s="125"/>
      <c r="K16" s="131" t="s">
        <v>24</v>
      </c>
      <c r="L16" s="131"/>
      <c r="M16" s="131"/>
      <c r="Q16" s="131" t="s">
        <v>25</v>
      </c>
      <c r="R16" s="131"/>
      <c r="S16" s="131"/>
    </row>
    <row r="17" spans="1:21" ht="16.5" thickBot="1" x14ac:dyDescent="0.3">
      <c r="A17" s="126"/>
      <c r="B17" s="108"/>
      <c r="C17" s="65"/>
      <c r="D17" s="108"/>
      <c r="E17" s="108"/>
      <c r="F17" s="108"/>
      <c r="G17" s="108"/>
      <c r="H17" s="108"/>
      <c r="I17" s="108"/>
      <c r="K17" s="7"/>
      <c r="Q17" s="7"/>
    </row>
    <row r="18" spans="1:21" ht="15.75" thickBot="1" x14ac:dyDescent="0.3">
      <c r="A18" s="127"/>
      <c r="B18" s="127"/>
      <c r="C18" s="127"/>
      <c r="D18" s="127"/>
      <c r="E18" s="127"/>
      <c r="F18" s="127"/>
      <c r="G18" s="127"/>
      <c r="H18" s="127"/>
      <c r="I18" s="127"/>
      <c r="K18" s="32" t="s">
        <v>0</v>
      </c>
      <c r="L18" s="20" t="s">
        <v>17</v>
      </c>
      <c r="M18" s="20" t="s">
        <v>18</v>
      </c>
      <c r="N18" s="20" t="s">
        <v>55</v>
      </c>
      <c r="O18" s="98" t="s">
        <v>56</v>
      </c>
      <c r="Q18" s="32" t="s">
        <v>0</v>
      </c>
      <c r="R18" s="20" t="s">
        <v>17</v>
      </c>
      <c r="S18" s="20" t="s">
        <v>18</v>
      </c>
      <c r="T18" s="20" t="s">
        <v>55</v>
      </c>
      <c r="U18" s="98" t="s">
        <v>56</v>
      </c>
    </row>
    <row r="19" spans="1:21" x14ac:dyDescent="0.25">
      <c r="A19" s="127"/>
      <c r="B19" s="127"/>
      <c r="C19" s="127"/>
      <c r="D19" s="127"/>
      <c r="E19" s="127"/>
      <c r="F19" s="127"/>
      <c r="G19" s="127"/>
      <c r="H19" s="127"/>
      <c r="I19" s="127"/>
      <c r="K19" s="33">
        <v>1</v>
      </c>
      <c r="L19" s="104">
        <v>9.0669883146983725</v>
      </c>
      <c r="M19" s="105">
        <v>6.5188543063089961</v>
      </c>
      <c r="N19" s="105">
        <v>0.6593</v>
      </c>
      <c r="O19" s="106">
        <v>0.83989999999999998</v>
      </c>
      <c r="Q19" s="33">
        <v>1</v>
      </c>
      <c r="R19" s="104">
        <v>9.8391340965537797</v>
      </c>
      <c r="S19" s="105">
        <v>7.0922646786421923</v>
      </c>
      <c r="T19" s="105">
        <v>0.6361</v>
      </c>
      <c r="U19" s="106">
        <v>0.81899999999999995</v>
      </c>
    </row>
    <row r="20" spans="1:21" x14ac:dyDescent="0.25">
      <c r="A20" s="124"/>
      <c r="B20" s="128"/>
      <c r="C20" s="128"/>
      <c r="D20" s="127"/>
      <c r="E20" s="127"/>
      <c r="F20" s="127"/>
      <c r="G20" s="127"/>
      <c r="H20" s="127"/>
      <c r="I20" s="127"/>
      <c r="K20" s="33">
        <v>2</v>
      </c>
      <c r="L20" s="112">
        <v>5.891469026017206</v>
      </c>
      <c r="M20" s="113">
        <v>4.8672349464282272</v>
      </c>
      <c r="N20" s="113">
        <v>0.80089999999999995</v>
      </c>
      <c r="O20" s="114">
        <v>0.90839999999999999</v>
      </c>
      <c r="Q20" s="33">
        <v>2</v>
      </c>
      <c r="R20" s="112">
        <v>6.1846717894578846</v>
      </c>
      <c r="S20" s="113">
        <v>5.090704798624472</v>
      </c>
      <c r="T20" s="113">
        <v>0.78890000000000005</v>
      </c>
      <c r="U20" s="114">
        <v>0.89670000000000005</v>
      </c>
    </row>
    <row r="21" spans="1:21" x14ac:dyDescent="0.25">
      <c r="A21" s="126"/>
      <c r="B21" s="126"/>
      <c r="C21" s="126"/>
      <c r="D21" s="126"/>
      <c r="E21" s="126"/>
      <c r="F21" s="126"/>
      <c r="G21" s="126"/>
      <c r="H21" s="126"/>
      <c r="I21" s="127"/>
      <c r="K21" s="33">
        <v>3</v>
      </c>
      <c r="L21" s="112">
        <v>6.863833774833223</v>
      </c>
      <c r="M21" s="113">
        <v>5.947280440725879</v>
      </c>
      <c r="N21" s="113">
        <v>0.7833</v>
      </c>
      <c r="O21" s="114">
        <v>0.85640000000000005</v>
      </c>
      <c r="Q21" s="33">
        <v>3</v>
      </c>
      <c r="R21" s="112">
        <v>7.372342481722014</v>
      </c>
      <c r="S21" s="113">
        <v>6.306329013785839</v>
      </c>
      <c r="T21" s="113">
        <v>0.76519999999999999</v>
      </c>
      <c r="U21" s="114">
        <v>0.84050000000000002</v>
      </c>
    </row>
    <row r="22" spans="1:21" ht="15.75" thickBot="1" x14ac:dyDescent="0.3">
      <c r="A22" s="127"/>
      <c r="B22" s="127"/>
      <c r="C22" s="127"/>
      <c r="D22" s="127"/>
      <c r="E22" s="127"/>
      <c r="F22" s="127"/>
      <c r="G22" s="127"/>
      <c r="H22" s="127"/>
      <c r="I22" s="127"/>
      <c r="K22" s="34">
        <v>4</v>
      </c>
      <c r="L22" s="120">
        <v>5.5377010824497557</v>
      </c>
      <c r="M22" s="121">
        <v>4.607897209577696</v>
      </c>
      <c r="N22" s="121">
        <v>0.82399999999999995</v>
      </c>
      <c r="O22" s="122">
        <v>0.92190000000000005</v>
      </c>
      <c r="Q22" s="34">
        <v>4</v>
      </c>
      <c r="R22" s="120">
        <v>5.9477688870360543</v>
      </c>
      <c r="S22" s="121">
        <v>4.7644290672292726</v>
      </c>
      <c r="T22" s="121">
        <v>0.79310000000000003</v>
      </c>
      <c r="U22" s="122">
        <v>0.91159999999999997</v>
      </c>
    </row>
    <row r="23" spans="1:21" x14ac:dyDescent="0.25">
      <c r="A23" s="127"/>
      <c r="B23" s="127"/>
      <c r="C23" s="127"/>
      <c r="D23" s="127"/>
      <c r="E23" s="127"/>
      <c r="F23" s="127"/>
      <c r="G23" s="127"/>
      <c r="H23" s="127"/>
      <c r="I23" s="127"/>
      <c r="K23" s="123"/>
      <c r="L23" s="26"/>
      <c r="M23" s="26"/>
      <c r="N23" s="26"/>
      <c r="O23" s="26"/>
      <c r="P23" s="43"/>
      <c r="Q23" s="123"/>
      <c r="R23" s="26"/>
      <c r="S23" s="26"/>
      <c r="T23" s="26"/>
      <c r="U23" s="26"/>
    </row>
    <row r="24" spans="1:21" x14ac:dyDescent="0.25">
      <c r="A24" s="127"/>
      <c r="B24" s="127"/>
      <c r="C24" s="127"/>
      <c r="D24" s="127"/>
      <c r="E24" s="127"/>
      <c r="F24" s="127"/>
      <c r="G24" s="127"/>
      <c r="H24" s="127"/>
      <c r="I24" s="127"/>
      <c r="K24" s="123"/>
      <c r="L24" s="26"/>
      <c r="M24" s="26"/>
      <c r="N24" s="26"/>
      <c r="O24" s="26"/>
      <c r="P24" s="43"/>
      <c r="Q24" s="123"/>
      <c r="R24" s="26"/>
      <c r="S24" s="26"/>
      <c r="T24" s="26"/>
      <c r="U24" s="26"/>
    </row>
    <row r="25" spans="1:21" x14ac:dyDescent="0.25">
      <c r="A25" s="8"/>
      <c r="B25" s="8"/>
      <c r="C25" s="8"/>
      <c r="D25" s="8"/>
      <c r="E25" s="8"/>
      <c r="F25" s="8"/>
      <c r="G25" s="8"/>
      <c r="H25" s="8"/>
      <c r="I25" s="8"/>
    </row>
  </sheetData>
  <mergeCells count="5">
    <mergeCell ref="B5:I5"/>
    <mergeCell ref="Q5:S5"/>
    <mergeCell ref="K16:M16"/>
    <mergeCell ref="Q16:S16"/>
    <mergeCell ref="K5:N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53"/>
  <sheetViews>
    <sheetView workbookViewId="0">
      <selection activeCell="F4" sqref="F4"/>
    </sheetView>
  </sheetViews>
  <sheetFormatPr defaultRowHeight="15" x14ac:dyDescent="0.25"/>
  <cols>
    <col min="4" max="4" width="10.5703125" bestFit="1" customWidth="1"/>
    <col min="5" max="5" width="11.5703125" bestFit="1" customWidth="1"/>
    <col min="6" max="6" width="11.28515625" customWidth="1"/>
    <col min="7" max="7" width="11.5703125" bestFit="1" customWidth="1"/>
    <col min="13" max="15" width="11.5703125" bestFit="1" customWidth="1"/>
    <col min="23" max="23" width="8.85546875" bestFit="1" customWidth="1"/>
    <col min="24" max="26" width="11.5703125" bestFit="1" customWidth="1"/>
  </cols>
  <sheetData>
    <row r="1" spans="2:7" ht="15.75" thickBot="1" x14ac:dyDescent="0.3"/>
    <row r="2" spans="2:7" ht="15.75" thickBot="1" x14ac:dyDescent="0.3">
      <c r="B2" s="31" t="s">
        <v>11</v>
      </c>
      <c r="C2" s="39">
        <v>0</v>
      </c>
      <c r="D2" s="40">
        <f>energie!L6</f>
        <v>429.78390991207999</v>
      </c>
      <c r="E2" s="40">
        <f>D2+energie!K10</f>
        <v>164464.36340754744</v>
      </c>
      <c r="F2" s="40">
        <f>E2+energie!K11</f>
        <v>292546.82876166585</v>
      </c>
      <c r="G2" s="45">
        <f>F2+energie!K12</f>
        <v>420121.66858601006</v>
      </c>
    </row>
    <row r="4" spans="2:7" ht="15.75" x14ac:dyDescent="0.25">
      <c r="B4" s="7" t="s">
        <v>1</v>
      </c>
    </row>
    <row r="6" spans="2:7" ht="18" thickBot="1" x14ac:dyDescent="0.3">
      <c r="B6" s="36" t="s">
        <v>0</v>
      </c>
      <c r="C6" s="36" t="s">
        <v>17</v>
      </c>
      <c r="D6" s="36" t="s">
        <v>19</v>
      </c>
      <c r="E6" s="37" t="s">
        <v>22</v>
      </c>
      <c r="F6" s="38" t="s">
        <v>21</v>
      </c>
      <c r="G6" s="38"/>
    </row>
    <row r="7" spans="2:7" x14ac:dyDescent="0.25">
      <c r="B7" s="35">
        <v>1</v>
      </c>
      <c r="C7" s="22">
        <f>'K,m'!D5</f>
        <v>6.2945513199844916</v>
      </c>
      <c r="D7" s="23">
        <f>'K,m'!F5</f>
        <v>0.79430000000000001</v>
      </c>
      <c r="E7" s="15">
        <v>1.34</v>
      </c>
      <c r="F7" s="134">
        <f>C7*E7^(D7-1)</f>
        <v>5.926787028580935</v>
      </c>
      <c r="G7" s="135"/>
    </row>
    <row r="8" spans="2:7" x14ac:dyDescent="0.25">
      <c r="B8" s="35">
        <v>2</v>
      </c>
      <c r="C8" s="25">
        <f>'K,m'!D6</f>
        <v>4.8459902538461623</v>
      </c>
      <c r="D8" s="26">
        <f>'K,m'!F6</f>
        <v>0.87480000000000002</v>
      </c>
      <c r="E8" s="8">
        <v>1.34</v>
      </c>
      <c r="F8" s="136">
        <f t="shared" ref="F8:F12" si="0">C8*E8^(D8-1)</f>
        <v>4.6716362056332983</v>
      </c>
      <c r="G8" s="137"/>
    </row>
    <row r="9" spans="2:7" x14ac:dyDescent="0.25">
      <c r="B9" s="35">
        <v>3</v>
      </c>
      <c r="C9" s="25">
        <f>'K,m'!D7</f>
        <v>5.3245575597931456</v>
      </c>
      <c r="D9" s="26">
        <f>'K,m'!F7</f>
        <v>0.86370000000000002</v>
      </c>
      <c r="E9" s="8">
        <v>1.34</v>
      </c>
      <c r="F9" s="136">
        <f>C9*E9^(D9-1)</f>
        <v>5.1163369952707161</v>
      </c>
      <c r="G9" s="137"/>
    </row>
    <row r="10" spans="2:7" x14ac:dyDescent="0.25">
      <c r="B10" s="35">
        <v>4</v>
      </c>
      <c r="C10" s="25">
        <f>'K,m'!D8</f>
        <v>4.7942140494708703</v>
      </c>
      <c r="D10" s="26">
        <f>'K,m'!F8</f>
        <v>0.86750000000000005</v>
      </c>
      <c r="E10" s="8">
        <v>1.34</v>
      </c>
      <c r="F10" s="136">
        <f t="shared" si="0"/>
        <v>4.6118591434161296</v>
      </c>
      <c r="G10" s="137"/>
    </row>
    <row r="11" spans="2:7" x14ac:dyDescent="0.25">
      <c r="B11" s="35">
        <v>5</v>
      </c>
      <c r="C11" s="25">
        <f>'K,m'!D9</f>
        <v>0</v>
      </c>
      <c r="D11" s="26">
        <f>'K,m'!F9</f>
        <v>0</v>
      </c>
      <c r="E11" s="8">
        <v>1.34</v>
      </c>
      <c r="F11" s="136">
        <f t="shared" si="0"/>
        <v>0</v>
      </c>
      <c r="G11" s="137"/>
    </row>
    <row r="12" spans="2:7" ht="15.75" thickBot="1" x14ac:dyDescent="0.3">
      <c r="B12" s="35">
        <v>6</v>
      </c>
      <c r="C12" s="28">
        <f>'K,m'!D10</f>
        <v>0</v>
      </c>
      <c r="D12" s="29">
        <f>'K,m'!F10</f>
        <v>0</v>
      </c>
      <c r="E12" s="17">
        <v>1.34</v>
      </c>
      <c r="F12" s="132">
        <f t="shared" si="0"/>
        <v>0</v>
      </c>
      <c r="G12" s="133"/>
    </row>
    <row r="14" spans="2:7" ht="15.75" x14ac:dyDescent="0.25">
      <c r="B14" s="7" t="s">
        <v>23</v>
      </c>
    </row>
    <row r="16" spans="2:7" ht="18" thickBot="1" x14ac:dyDescent="0.3">
      <c r="B16" s="36" t="s">
        <v>0</v>
      </c>
      <c r="C16" s="36" t="s">
        <v>17</v>
      </c>
      <c r="D16" s="36" t="s">
        <v>19</v>
      </c>
      <c r="E16" s="37" t="s">
        <v>22</v>
      </c>
      <c r="F16" s="38" t="s">
        <v>21</v>
      </c>
      <c r="G16" s="38"/>
    </row>
    <row r="17" spans="2:7" x14ac:dyDescent="0.25">
      <c r="B17" s="35">
        <v>1</v>
      </c>
      <c r="C17" s="22">
        <f>'K,m'!J5</f>
        <v>8.3927011377798202</v>
      </c>
      <c r="D17" s="23">
        <f>'K,m'!L5</f>
        <v>0.67490000000000006</v>
      </c>
      <c r="E17" s="15">
        <v>1.34</v>
      </c>
      <c r="F17" s="134">
        <f>C17*E17^(D17-1)</f>
        <v>7.6309742541970573</v>
      </c>
      <c r="G17" s="135"/>
    </row>
    <row r="18" spans="2:7" x14ac:dyDescent="0.25">
      <c r="B18" s="35">
        <v>2</v>
      </c>
      <c r="C18" s="25">
        <f>'K,m'!J6</f>
        <v>5.4394770290720977</v>
      </c>
      <c r="D18" s="26">
        <f>'K,m'!L6</f>
        <v>0.82709999999999995</v>
      </c>
      <c r="E18" s="8">
        <v>1.34</v>
      </c>
      <c r="F18" s="136">
        <f t="shared" ref="F18:F22" si="1">C18*E18^(D18-1)</f>
        <v>5.1710736987374535</v>
      </c>
      <c r="G18" s="137"/>
    </row>
    <row r="19" spans="2:7" x14ac:dyDescent="0.25">
      <c r="B19" s="35">
        <v>3</v>
      </c>
      <c r="C19" s="25">
        <f>'K,m'!J7</f>
        <v>6.3343236670301071</v>
      </c>
      <c r="D19" s="26">
        <f>'K,m'!L7</f>
        <v>0.8095</v>
      </c>
      <c r="E19" s="8">
        <v>1.34</v>
      </c>
      <c r="F19" s="136">
        <f t="shared" si="1"/>
        <v>5.9908271153595551</v>
      </c>
      <c r="G19" s="137"/>
    </row>
    <row r="20" spans="2:7" x14ac:dyDescent="0.25">
      <c r="B20" s="35">
        <v>4</v>
      </c>
      <c r="C20" s="25">
        <f>'K,m'!J8</f>
        <v>5.2559984027432396</v>
      </c>
      <c r="D20" s="26">
        <f>'K,m'!L8</f>
        <v>0.83809999999999996</v>
      </c>
      <c r="E20" s="8">
        <v>1.34</v>
      </c>
      <c r="F20" s="136">
        <f t="shared" si="1"/>
        <v>5.0127605272318316</v>
      </c>
      <c r="G20" s="137"/>
    </row>
    <row r="21" spans="2:7" x14ac:dyDescent="0.25">
      <c r="B21" s="35">
        <v>5</v>
      </c>
      <c r="C21" s="25">
        <f>'K,m'!J9</f>
        <v>0</v>
      </c>
      <c r="D21" s="26">
        <f>'K,m'!L9</f>
        <v>0</v>
      </c>
      <c r="E21" s="8">
        <v>1.34</v>
      </c>
      <c r="F21" s="136">
        <f t="shared" si="1"/>
        <v>0</v>
      </c>
      <c r="G21" s="137"/>
    </row>
    <row r="22" spans="2:7" ht="15.75" thickBot="1" x14ac:dyDescent="0.3">
      <c r="B22" s="35">
        <v>6</v>
      </c>
      <c r="C22" s="28">
        <f>'K,m'!J10</f>
        <v>0</v>
      </c>
      <c r="D22" s="29">
        <f>'K,m'!L10</f>
        <v>0</v>
      </c>
      <c r="E22" s="17">
        <v>1.34</v>
      </c>
      <c r="F22" s="132">
        <f t="shared" si="1"/>
        <v>0</v>
      </c>
      <c r="G22" s="133"/>
    </row>
    <row r="24" spans="2:7" ht="15.75" x14ac:dyDescent="0.25">
      <c r="B24" s="7" t="s">
        <v>24</v>
      </c>
    </row>
    <row r="26" spans="2:7" ht="18" thickBot="1" x14ac:dyDescent="0.3">
      <c r="B26" s="36" t="s">
        <v>0</v>
      </c>
      <c r="C26" s="36" t="s">
        <v>17</v>
      </c>
      <c r="D26" s="36" t="s">
        <v>19</v>
      </c>
      <c r="E26" s="37" t="s">
        <v>22</v>
      </c>
      <c r="F26" s="38" t="s">
        <v>21</v>
      </c>
      <c r="G26" s="38"/>
    </row>
    <row r="27" spans="2:7" x14ac:dyDescent="0.25">
      <c r="B27" s="35">
        <v>1</v>
      </c>
      <c r="C27" s="22">
        <f>'K,m'!D16</f>
        <v>9.0669883146983725</v>
      </c>
      <c r="D27" s="23">
        <f>'K,m'!F16</f>
        <v>0.6593</v>
      </c>
      <c r="E27" s="15">
        <v>1.34</v>
      </c>
      <c r="F27" s="134">
        <f>C27*E27^(D27-1)</f>
        <v>8.206509020782212</v>
      </c>
      <c r="G27" s="135"/>
    </row>
    <row r="28" spans="2:7" x14ac:dyDescent="0.25">
      <c r="B28" s="35">
        <v>2</v>
      </c>
      <c r="C28" s="25">
        <f>'K,m'!D17</f>
        <v>5.891469026017206</v>
      </c>
      <c r="D28" s="26">
        <f>'K,m'!F17</f>
        <v>0.80089999999999995</v>
      </c>
      <c r="E28" s="8">
        <v>1.34</v>
      </c>
      <c r="F28" s="136">
        <f t="shared" ref="F28:F32" si="2">C28*E28^(D28-1)</f>
        <v>5.5579806876249052</v>
      </c>
      <c r="G28" s="137"/>
    </row>
    <row r="29" spans="2:7" x14ac:dyDescent="0.25">
      <c r="B29" s="35">
        <v>3</v>
      </c>
      <c r="C29" s="25">
        <f>'K,m'!D18</f>
        <v>6.863833774833223</v>
      </c>
      <c r="D29" s="26">
        <f>'K,m'!F18</f>
        <v>0.7833</v>
      </c>
      <c r="E29" s="8">
        <v>1.34</v>
      </c>
      <c r="F29" s="136">
        <f t="shared" si="2"/>
        <v>6.4420360024059846</v>
      </c>
      <c r="G29" s="137"/>
    </row>
    <row r="30" spans="2:7" x14ac:dyDescent="0.25">
      <c r="B30" s="35">
        <v>4</v>
      </c>
      <c r="C30" s="25">
        <f>'K,m'!D19</f>
        <v>5.5377010824497557</v>
      </c>
      <c r="D30" s="26">
        <f>'K,m'!F19</f>
        <v>0.82399999999999995</v>
      </c>
      <c r="E30" s="8">
        <v>1.34</v>
      </c>
      <c r="F30" s="136">
        <f t="shared" si="2"/>
        <v>5.2596768816163006</v>
      </c>
      <c r="G30" s="137"/>
    </row>
    <row r="31" spans="2:7" x14ac:dyDescent="0.25">
      <c r="B31" s="35">
        <v>5</v>
      </c>
      <c r="C31" s="25">
        <f>'K,m'!D20</f>
        <v>0</v>
      </c>
      <c r="D31" s="26">
        <f>'K,m'!F20</f>
        <v>0</v>
      </c>
      <c r="E31" s="8">
        <v>1.34</v>
      </c>
      <c r="F31" s="136">
        <f t="shared" si="2"/>
        <v>0</v>
      </c>
      <c r="G31" s="137"/>
    </row>
    <row r="32" spans="2:7" ht="15.75" thickBot="1" x14ac:dyDescent="0.3">
      <c r="B32" s="35">
        <v>6</v>
      </c>
      <c r="C32" s="28">
        <f>'K,m'!D21</f>
        <v>0</v>
      </c>
      <c r="D32" s="29">
        <f>'K,m'!F21</f>
        <v>0</v>
      </c>
      <c r="E32" s="17">
        <v>1.34</v>
      </c>
      <c r="F32" s="132">
        <f t="shared" si="2"/>
        <v>0</v>
      </c>
      <c r="G32" s="133"/>
    </row>
    <row r="34" spans="2:7" ht="15.75" x14ac:dyDescent="0.25">
      <c r="B34" s="7" t="s">
        <v>25</v>
      </c>
    </row>
    <row r="36" spans="2:7" ht="18" thickBot="1" x14ac:dyDescent="0.3">
      <c r="B36" s="36" t="s">
        <v>0</v>
      </c>
      <c r="C36" s="36" t="s">
        <v>17</v>
      </c>
      <c r="D36" s="36" t="s">
        <v>19</v>
      </c>
      <c r="E36" s="37" t="s">
        <v>22</v>
      </c>
      <c r="F36" s="38" t="s">
        <v>21</v>
      </c>
      <c r="G36" s="38"/>
    </row>
    <row r="37" spans="2:7" x14ac:dyDescent="0.25">
      <c r="B37" s="35">
        <v>1</v>
      </c>
      <c r="C37" s="22">
        <f>'K,m'!J16</f>
        <v>9.8391340965537797</v>
      </c>
      <c r="D37" s="23">
        <f>'K,m'!F16</f>
        <v>0.6593</v>
      </c>
      <c r="E37" s="15">
        <v>1.34</v>
      </c>
      <c r="F37" s="134">
        <f>C37*E37^(D37-1)</f>
        <v>8.9053762856581482</v>
      </c>
      <c r="G37" s="135"/>
    </row>
    <row r="38" spans="2:7" x14ac:dyDescent="0.25">
      <c r="B38" s="35">
        <v>2</v>
      </c>
      <c r="C38" s="25">
        <f>'K,m'!J17</f>
        <v>6.1846717894578846</v>
      </c>
      <c r="D38" s="26">
        <f>'K,m'!F17</f>
        <v>0.80089999999999995</v>
      </c>
      <c r="E38" s="8">
        <v>1.34</v>
      </c>
      <c r="F38" s="136">
        <f t="shared" ref="F38:F42" si="3">C38*E38^(D38-1)</f>
        <v>5.8345866223357614</v>
      </c>
      <c r="G38" s="137"/>
    </row>
    <row r="39" spans="2:7" x14ac:dyDescent="0.25">
      <c r="B39" s="35">
        <v>3</v>
      </c>
      <c r="C39" s="25">
        <f>'K,m'!J18</f>
        <v>7.372342481722014</v>
      </c>
      <c r="D39" s="26">
        <f>'K,m'!F18</f>
        <v>0.7833</v>
      </c>
      <c r="E39" s="8">
        <v>1.34</v>
      </c>
      <c r="F39" s="136">
        <f t="shared" si="3"/>
        <v>6.9192957241267514</v>
      </c>
      <c r="G39" s="137"/>
    </row>
    <row r="40" spans="2:7" x14ac:dyDescent="0.25">
      <c r="B40" s="35">
        <v>4</v>
      </c>
      <c r="C40" s="25">
        <f>'K,m'!J19</f>
        <v>5.9477688870360543</v>
      </c>
      <c r="D40" s="26">
        <f>'K,m'!F19</f>
        <v>0.82399999999999995</v>
      </c>
      <c r="E40" s="8">
        <v>1.34</v>
      </c>
      <c r="F40" s="136">
        <f t="shared" si="3"/>
        <v>5.6491569419455185</v>
      </c>
      <c r="G40" s="137"/>
    </row>
    <row r="41" spans="2:7" x14ac:dyDescent="0.25">
      <c r="B41" s="35">
        <v>5</v>
      </c>
      <c r="C41" s="25">
        <f>'K,m'!J20</f>
        <v>0</v>
      </c>
      <c r="D41" s="26">
        <f>'K,m'!F20</f>
        <v>0</v>
      </c>
      <c r="E41" s="8">
        <v>1.34</v>
      </c>
      <c r="F41" s="136">
        <f t="shared" si="3"/>
        <v>0</v>
      </c>
      <c r="G41" s="137"/>
    </row>
    <row r="42" spans="2:7" ht="15.75" thickBot="1" x14ac:dyDescent="0.3">
      <c r="B42" s="35">
        <v>6</v>
      </c>
      <c r="C42" s="28">
        <f>'K,m'!J21</f>
        <v>0</v>
      </c>
      <c r="D42" s="29">
        <f>'K,m'!F21</f>
        <v>0</v>
      </c>
      <c r="E42" s="17">
        <v>1.34</v>
      </c>
      <c r="F42" s="132">
        <f t="shared" si="3"/>
        <v>0</v>
      </c>
      <c r="G42" s="133"/>
    </row>
    <row r="52" spans="11:26" x14ac:dyDescent="0.25">
      <c r="K52" s="1" t="s">
        <v>47</v>
      </c>
      <c r="L52">
        <f>F7</f>
        <v>5.926787028580935</v>
      </c>
      <c r="M52">
        <f>F17</f>
        <v>7.6309742541970573</v>
      </c>
      <c r="N52">
        <f>F27</f>
        <v>8.206509020782212</v>
      </c>
      <c r="O52">
        <f>F37</f>
        <v>8.9053762856581482</v>
      </c>
      <c r="V52" s="1" t="s">
        <v>47</v>
      </c>
      <c r="W52">
        <f>F10</f>
        <v>4.6118591434161296</v>
      </c>
      <c r="X52">
        <f>F20</f>
        <v>5.0127605272318316</v>
      </c>
      <c r="Y52">
        <f>F30</f>
        <v>5.2596768816163006</v>
      </c>
      <c r="Z52">
        <f>F40</f>
        <v>5.6491569419455185</v>
      </c>
    </row>
    <row r="53" spans="11:26" x14ac:dyDescent="0.25">
      <c r="K53" s="1" t="s">
        <v>48</v>
      </c>
      <c r="L53" s="19">
        <f t="shared" ref="L53:O53" si="4">D2</f>
        <v>429.78390991207999</v>
      </c>
      <c r="M53" s="19">
        <f t="shared" si="4"/>
        <v>164464.36340754744</v>
      </c>
      <c r="N53" s="19">
        <f t="shared" si="4"/>
        <v>292546.82876166585</v>
      </c>
      <c r="O53" s="19">
        <f t="shared" si="4"/>
        <v>420121.66858601006</v>
      </c>
      <c r="V53" s="1" t="s">
        <v>48</v>
      </c>
      <c r="W53" s="19">
        <f t="shared" ref="W53:Z53" si="5">D2</f>
        <v>429.78390991207999</v>
      </c>
      <c r="X53" s="19">
        <f t="shared" si="5"/>
        <v>164464.36340754744</v>
      </c>
      <c r="Y53" s="19">
        <f t="shared" si="5"/>
        <v>292546.82876166585</v>
      </c>
      <c r="Z53" s="19">
        <f t="shared" si="5"/>
        <v>420121.66858601006</v>
      </c>
    </row>
  </sheetData>
  <mergeCells count="24">
    <mergeCell ref="F42:G42"/>
    <mergeCell ref="F37:G37"/>
    <mergeCell ref="F38:G38"/>
    <mergeCell ref="F39:G39"/>
    <mergeCell ref="F40:G40"/>
    <mergeCell ref="F41:G41"/>
    <mergeCell ref="F31:G31"/>
    <mergeCell ref="F32:G32"/>
    <mergeCell ref="F27:G27"/>
    <mergeCell ref="F28:G28"/>
    <mergeCell ref="F29:G29"/>
    <mergeCell ref="F30:G30"/>
    <mergeCell ref="F22:G22"/>
    <mergeCell ref="F12:G12"/>
    <mergeCell ref="F7:G7"/>
    <mergeCell ref="F8:G8"/>
    <mergeCell ref="F9:G9"/>
    <mergeCell ref="F10:G10"/>
    <mergeCell ref="F11:G11"/>
    <mergeCell ref="F17:G17"/>
    <mergeCell ref="F18:G18"/>
    <mergeCell ref="F19:G19"/>
    <mergeCell ref="F20:G20"/>
    <mergeCell ref="F21:G21"/>
  </mergeCells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53"/>
  <sheetViews>
    <sheetView topLeftCell="A25" workbookViewId="0">
      <selection activeCell="D19" sqref="D19"/>
    </sheetView>
  </sheetViews>
  <sheetFormatPr defaultRowHeight="15" x14ac:dyDescent="0.25"/>
  <cols>
    <col min="4" max="4" width="10.5703125" bestFit="1" customWidth="1"/>
    <col min="5" max="5" width="11.5703125" bestFit="1" customWidth="1"/>
    <col min="6" max="6" width="11.28515625" customWidth="1"/>
    <col min="7" max="7" width="11.5703125" bestFit="1" customWidth="1"/>
    <col min="12" max="12" width="8.85546875" bestFit="1" customWidth="1"/>
    <col min="13" max="15" width="11.5703125" bestFit="1" customWidth="1"/>
    <col min="23" max="23" width="8.85546875" bestFit="1" customWidth="1"/>
    <col min="24" max="26" width="11.5703125" bestFit="1" customWidth="1"/>
  </cols>
  <sheetData>
    <row r="1" spans="2:7" ht="15.75" thickBot="1" x14ac:dyDescent="0.3"/>
    <row r="2" spans="2:7" ht="15.75" thickBot="1" x14ac:dyDescent="0.3">
      <c r="B2" s="31" t="s">
        <v>11</v>
      </c>
      <c r="C2" s="39">
        <v>0</v>
      </c>
      <c r="D2" s="40">
        <f>energie!L6</f>
        <v>429.78390991207999</v>
      </c>
      <c r="E2" s="40">
        <f>D2+energie!K10</f>
        <v>164464.36340754744</v>
      </c>
      <c r="F2" s="40">
        <f>E2+energie!K11</f>
        <v>292546.82876166585</v>
      </c>
      <c r="G2" s="45">
        <f>F2+energie!K12</f>
        <v>420121.66858601006</v>
      </c>
    </row>
    <row r="4" spans="2:7" ht="15.75" x14ac:dyDescent="0.25">
      <c r="B4" s="7" t="s">
        <v>1</v>
      </c>
    </row>
    <row r="6" spans="2:7" ht="18" thickBot="1" x14ac:dyDescent="0.3">
      <c r="B6" s="36" t="s">
        <v>0</v>
      </c>
      <c r="C6" s="36" t="s">
        <v>17</v>
      </c>
      <c r="D6" s="36" t="s">
        <v>19</v>
      </c>
      <c r="E6" s="37" t="s">
        <v>22</v>
      </c>
      <c r="F6" s="38" t="s">
        <v>21</v>
      </c>
      <c r="G6" s="38"/>
    </row>
    <row r="7" spans="2:7" x14ac:dyDescent="0.25">
      <c r="B7" s="35">
        <v>1</v>
      </c>
      <c r="C7" s="22">
        <f>'K,m'!D5</f>
        <v>6.2945513199844916</v>
      </c>
      <c r="D7" s="23">
        <f>'K,m'!F5</f>
        <v>0.79430000000000001</v>
      </c>
      <c r="E7" s="15">
        <v>4.47</v>
      </c>
      <c r="F7" s="134">
        <f>C7*E7^(D7-1)</f>
        <v>4.625902993216763</v>
      </c>
      <c r="G7" s="135"/>
    </row>
    <row r="8" spans="2:7" x14ac:dyDescent="0.25">
      <c r="B8" s="35">
        <v>2</v>
      </c>
      <c r="C8" s="25">
        <f>'K,m'!D6</f>
        <v>4.8459902538461623</v>
      </c>
      <c r="D8" s="26">
        <f>'K,m'!F6</f>
        <v>0.87480000000000002</v>
      </c>
      <c r="E8" s="8">
        <v>4.47</v>
      </c>
      <c r="F8" s="136">
        <f>C8*E8^(D8-1)</f>
        <v>4.0175753843858963</v>
      </c>
      <c r="G8" s="137"/>
    </row>
    <row r="9" spans="2:7" x14ac:dyDescent="0.25">
      <c r="B9" s="35">
        <v>3</v>
      </c>
      <c r="C9" s="25">
        <f>'K,m'!D7</f>
        <v>5.3245575597931456</v>
      </c>
      <c r="D9" s="26">
        <f>'K,m'!F7</f>
        <v>0.86370000000000002</v>
      </c>
      <c r="E9" s="8">
        <v>4.47</v>
      </c>
      <c r="F9" s="136">
        <f t="shared" ref="F9:F12" si="0">C9*E9^(D9-1)</f>
        <v>4.3415680325610637</v>
      </c>
      <c r="G9" s="137"/>
    </row>
    <row r="10" spans="2:7" x14ac:dyDescent="0.25">
      <c r="B10" s="35">
        <v>4</v>
      </c>
      <c r="C10" s="25">
        <f>'K,m'!D8</f>
        <v>4.7942140494708703</v>
      </c>
      <c r="D10" s="26">
        <f>'K,m'!F8</f>
        <v>0.86750000000000005</v>
      </c>
      <c r="E10" s="8">
        <v>4.47</v>
      </c>
      <c r="F10" s="136">
        <f t="shared" si="0"/>
        <v>3.9314401939842929</v>
      </c>
      <c r="G10" s="137"/>
    </row>
    <row r="11" spans="2:7" x14ac:dyDescent="0.25">
      <c r="B11" s="35">
        <v>5</v>
      </c>
      <c r="C11" s="25">
        <f>'K,m'!D9</f>
        <v>0</v>
      </c>
      <c r="D11" s="26">
        <f>'K,m'!F9</f>
        <v>0</v>
      </c>
      <c r="E11" s="8">
        <v>4.47</v>
      </c>
      <c r="F11" s="136">
        <f t="shared" si="0"/>
        <v>0</v>
      </c>
      <c r="G11" s="137"/>
    </row>
    <row r="12" spans="2:7" ht="15.75" thickBot="1" x14ac:dyDescent="0.3">
      <c r="B12" s="35">
        <v>6</v>
      </c>
      <c r="C12" s="28">
        <f>'K,m'!D10</f>
        <v>0</v>
      </c>
      <c r="D12" s="29">
        <f>'K,m'!F10</f>
        <v>0</v>
      </c>
      <c r="E12" s="17">
        <v>4.47</v>
      </c>
      <c r="F12" s="132">
        <f t="shared" si="0"/>
        <v>0</v>
      </c>
      <c r="G12" s="133"/>
    </row>
    <row r="14" spans="2:7" ht="15.75" x14ac:dyDescent="0.25">
      <c r="B14" s="7" t="s">
        <v>23</v>
      </c>
    </row>
    <row r="16" spans="2:7" ht="18" thickBot="1" x14ac:dyDescent="0.3">
      <c r="B16" s="36" t="s">
        <v>0</v>
      </c>
      <c r="C16" s="36" t="s">
        <v>17</v>
      </c>
      <c r="D16" s="36" t="s">
        <v>19</v>
      </c>
      <c r="E16" s="37" t="s">
        <v>22</v>
      </c>
      <c r="F16" s="38" t="s">
        <v>21</v>
      </c>
      <c r="G16" s="38"/>
    </row>
    <row r="17" spans="2:7" x14ac:dyDescent="0.25">
      <c r="B17" s="35">
        <v>1</v>
      </c>
      <c r="C17" s="22">
        <f>'K,m'!J5</f>
        <v>8.3927011377798202</v>
      </c>
      <c r="D17" s="23">
        <f>'K,m'!L5</f>
        <v>0.67490000000000006</v>
      </c>
      <c r="E17" s="15">
        <v>4.47</v>
      </c>
      <c r="F17" s="134">
        <f>C17*E17^(D17-1)</f>
        <v>5.1580646654977826</v>
      </c>
      <c r="G17" s="135"/>
    </row>
    <row r="18" spans="2:7" x14ac:dyDescent="0.25">
      <c r="B18" s="35">
        <v>2</v>
      </c>
      <c r="C18" s="25">
        <f>'K,m'!J6</f>
        <v>5.4394770290720977</v>
      </c>
      <c r="D18" s="26">
        <f>'K,m'!L6</f>
        <v>0.82709999999999995</v>
      </c>
      <c r="E18" s="8">
        <v>4.47</v>
      </c>
      <c r="F18" s="136">
        <f t="shared" ref="F18:F22" si="1">C18*E18^(D18-1)</f>
        <v>4.1987399401815377</v>
      </c>
      <c r="G18" s="137"/>
    </row>
    <row r="19" spans="2:7" x14ac:dyDescent="0.25">
      <c r="B19" s="35">
        <v>3</v>
      </c>
      <c r="C19" s="25">
        <f>'K,m'!J7</f>
        <v>6.3343236670301071</v>
      </c>
      <c r="D19" s="26">
        <f>'K,m'!L7</f>
        <v>0.8095</v>
      </c>
      <c r="E19" s="8">
        <v>4.47</v>
      </c>
      <c r="F19" s="136">
        <f t="shared" si="1"/>
        <v>4.7622990955868358</v>
      </c>
      <c r="G19" s="137"/>
    </row>
    <row r="20" spans="2:7" x14ac:dyDescent="0.25">
      <c r="B20" s="35">
        <v>4</v>
      </c>
      <c r="C20" s="25">
        <f>'K,m'!J8</f>
        <v>5.2559984027432396</v>
      </c>
      <c r="D20" s="26">
        <f>'K,m'!L8</f>
        <v>0.83809999999999996</v>
      </c>
      <c r="E20" s="8">
        <v>4.47</v>
      </c>
      <c r="F20" s="136">
        <f t="shared" si="1"/>
        <v>4.1244917246736632</v>
      </c>
      <c r="G20" s="137"/>
    </row>
    <row r="21" spans="2:7" x14ac:dyDescent="0.25">
      <c r="B21" s="35">
        <v>5</v>
      </c>
      <c r="C21" s="25">
        <f>'K,m'!J9</f>
        <v>0</v>
      </c>
      <c r="D21" s="26">
        <f>'K,m'!L9</f>
        <v>0</v>
      </c>
      <c r="E21" s="8">
        <v>4.47</v>
      </c>
      <c r="F21" s="136">
        <f t="shared" si="1"/>
        <v>0</v>
      </c>
      <c r="G21" s="137"/>
    </row>
    <row r="22" spans="2:7" ht="15.75" thickBot="1" x14ac:dyDescent="0.3">
      <c r="B22" s="35">
        <v>6</v>
      </c>
      <c r="C22" s="28">
        <f>'K,m'!J10</f>
        <v>0</v>
      </c>
      <c r="D22" s="29">
        <f>'K,m'!L10</f>
        <v>0</v>
      </c>
      <c r="E22" s="17">
        <v>4.47</v>
      </c>
      <c r="F22" s="132">
        <f t="shared" si="1"/>
        <v>0</v>
      </c>
      <c r="G22" s="133"/>
    </row>
    <row r="24" spans="2:7" ht="15.75" x14ac:dyDescent="0.25">
      <c r="B24" s="7" t="s">
        <v>24</v>
      </c>
    </row>
    <row r="26" spans="2:7" ht="18" thickBot="1" x14ac:dyDescent="0.3">
      <c r="B26" s="36" t="s">
        <v>0</v>
      </c>
      <c r="C26" s="36" t="s">
        <v>17</v>
      </c>
      <c r="D26" s="36" t="s">
        <v>19</v>
      </c>
      <c r="E26" s="37" t="s">
        <v>22</v>
      </c>
      <c r="F26" s="38" t="s">
        <v>21</v>
      </c>
      <c r="G26" s="38"/>
    </row>
    <row r="27" spans="2:7" x14ac:dyDescent="0.25">
      <c r="B27" s="35">
        <v>1</v>
      </c>
      <c r="C27" s="22">
        <f>'K,m'!D16</f>
        <v>9.0669883146983725</v>
      </c>
      <c r="D27" s="23">
        <f>'K,m'!F16</f>
        <v>0.6593</v>
      </c>
      <c r="E27" s="15">
        <v>4.47</v>
      </c>
      <c r="F27" s="134">
        <f>C27*E27^(D27-1)</f>
        <v>5.4438140594495117</v>
      </c>
      <c r="G27" s="135"/>
    </row>
    <row r="28" spans="2:7" x14ac:dyDescent="0.25">
      <c r="B28" s="35">
        <v>2</v>
      </c>
      <c r="C28" s="25">
        <f>'K,m'!D17</f>
        <v>5.891469026017206</v>
      </c>
      <c r="D28" s="26">
        <f>'K,m'!F17</f>
        <v>0.80089999999999995</v>
      </c>
      <c r="E28" s="8">
        <v>4.47</v>
      </c>
      <c r="F28" s="136">
        <f t="shared" ref="F28:F32" si="2">C28*E28^(D28-1)</f>
        <v>4.3726767255381445</v>
      </c>
      <c r="G28" s="137"/>
    </row>
    <row r="29" spans="2:7" x14ac:dyDescent="0.25">
      <c r="B29" s="35">
        <v>3</v>
      </c>
      <c r="C29" s="25">
        <f>'K,m'!D18</f>
        <v>6.863833774833223</v>
      </c>
      <c r="D29" s="26">
        <f>'K,m'!F18</f>
        <v>0.7833</v>
      </c>
      <c r="E29" s="8">
        <v>4.47</v>
      </c>
      <c r="F29" s="136">
        <f>C29*E29^(D29-1)</f>
        <v>4.9618669781076568</v>
      </c>
      <c r="G29" s="137"/>
    </row>
    <row r="30" spans="2:7" x14ac:dyDescent="0.25">
      <c r="B30" s="35">
        <v>4</v>
      </c>
      <c r="C30" s="25">
        <f>'K,m'!D19</f>
        <v>5.5377010824497557</v>
      </c>
      <c r="D30" s="26">
        <f>'K,m'!F19</f>
        <v>0.82399999999999995</v>
      </c>
      <c r="E30" s="8">
        <v>4.47</v>
      </c>
      <c r="F30" s="136">
        <f t="shared" si="2"/>
        <v>4.2547631121341762</v>
      </c>
      <c r="G30" s="137"/>
    </row>
    <row r="31" spans="2:7" x14ac:dyDescent="0.25">
      <c r="B31" s="35">
        <v>5</v>
      </c>
      <c r="C31" s="25">
        <f>'K,m'!D20</f>
        <v>0</v>
      </c>
      <c r="D31" s="26">
        <f>'K,m'!F20</f>
        <v>0</v>
      </c>
      <c r="E31" s="8">
        <v>4.47</v>
      </c>
      <c r="F31" s="136">
        <f t="shared" si="2"/>
        <v>0</v>
      </c>
      <c r="G31" s="137"/>
    </row>
    <row r="32" spans="2:7" ht="15.75" thickBot="1" x14ac:dyDescent="0.3">
      <c r="B32" s="35">
        <v>6</v>
      </c>
      <c r="C32" s="28">
        <f>'K,m'!D21</f>
        <v>0</v>
      </c>
      <c r="D32" s="29">
        <f>'K,m'!F21</f>
        <v>0</v>
      </c>
      <c r="E32" s="17">
        <v>4.47</v>
      </c>
      <c r="F32" s="132">
        <f t="shared" si="2"/>
        <v>0</v>
      </c>
      <c r="G32" s="133"/>
    </row>
    <row r="34" spans="2:7" ht="15.75" x14ac:dyDescent="0.25">
      <c r="B34" s="7" t="s">
        <v>25</v>
      </c>
    </row>
    <row r="36" spans="2:7" ht="18" thickBot="1" x14ac:dyDescent="0.3">
      <c r="B36" s="36" t="s">
        <v>0</v>
      </c>
      <c r="C36" s="36" t="s">
        <v>17</v>
      </c>
      <c r="D36" s="36" t="s">
        <v>19</v>
      </c>
      <c r="E36" s="37" t="s">
        <v>22</v>
      </c>
      <c r="F36" s="38" t="s">
        <v>21</v>
      </c>
      <c r="G36" s="38"/>
    </row>
    <row r="37" spans="2:7" x14ac:dyDescent="0.25">
      <c r="B37" s="35">
        <v>1</v>
      </c>
      <c r="C37" s="22">
        <f>'K,m'!J16</f>
        <v>9.8391340965537797</v>
      </c>
      <c r="D37" s="23">
        <f>'K,m'!L16</f>
        <v>0.6361</v>
      </c>
      <c r="E37" s="15">
        <v>4.47</v>
      </c>
      <c r="F37" s="134">
        <f>C37*E37^(D37-1)</f>
        <v>5.7057136469208682</v>
      </c>
      <c r="G37" s="135"/>
    </row>
    <row r="38" spans="2:7" x14ac:dyDescent="0.25">
      <c r="B38" s="35">
        <v>2</v>
      </c>
      <c r="C38" s="25">
        <f>'K,m'!J17</f>
        <v>6.1846717894578846</v>
      </c>
      <c r="D38" s="26">
        <f>'K,m'!L17</f>
        <v>0.78890000000000005</v>
      </c>
      <c r="E38" s="8">
        <v>4.47</v>
      </c>
      <c r="F38" s="136">
        <f t="shared" ref="F38:F42" si="3">C38*E38^(D38-1)</f>
        <v>4.5085484298868215</v>
      </c>
      <c r="G38" s="137"/>
    </row>
    <row r="39" spans="2:7" x14ac:dyDescent="0.25">
      <c r="B39" s="35">
        <v>3</v>
      </c>
      <c r="C39" s="25">
        <f>'K,m'!J18</f>
        <v>7.372342481722014</v>
      </c>
      <c r="D39" s="26">
        <f>'K,m'!L18</f>
        <v>0.76519999999999999</v>
      </c>
      <c r="E39" s="8">
        <v>4.47</v>
      </c>
      <c r="F39" s="136">
        <f t="shared" si="3"/>
        <v>5.1869647394714287</v>
      </c>
      <c r="G39" s="137"/>
    </row>
    <row r="40" spans="2:7" x14ac:dyDescent="0.25">
      <c r="B40" s="35">
        <v>4</v>
      </c>
      <c r="C40" s="25">
        <f>'K,m'!J19</f>
        <v>5.9477688870360543</v>
      </c>
      <c r="D40" s="26">
        <f>'K,m'!L19</f>
        <v>0.79310000000000003</v>
      </c>
      <c r="E40" s="8">
        <v>4.47</v>
      </c>
      <c r="F40" s="136">
        <f t="shared" si="3"/>
        <v>4.363203392012192</v>
      </c>
      <c r="G40" s="137"/>
    </row>
    <row r="41" spans="2:7" x14ac:dyDescent="0.25">
      <c r="B41" s="35">
        <v>5</v>
      </c>
      <c r="C41" s="25">
        <f>'K,m'!J20</f>
        <v>0</v>
      </c>
      <c r="D41" s="26">
        <f>'K,m'!L20</f>
        <v>0</v>
      </c>
      <c r="E41" s="8">
        <v>4.47</v>
      </c>
      <c r="F41" s="136">
        <f t="shared" si="3"/>
        <v>0</v>
      </c>
      <c r="G41" s="137"/>
    </row>
    <row r="42" spans="2:7" ht="15.75" thickBot="1" x14ac:dyDescent="0.3">
      <c r="B42" s="35">
        <v>6</v>
      </c>
      <c r="C42" s="28">
        <f>'K,m'!J21</f>
        <v>0</v>
      </c>
      <c r="D42" s="29">
        <f>'K,m'!L21</f>
        <v>0</v>
      </c>
      <c r="E42" s="17">
        <v>4.47</v>
      </c>
      <c r="F42" s="132">
        <f t="shared" si="3"/>
        <v>0</v>
      </c>
      <c r="G42" s="133"/>
    </row>
    <row r="52" spans="11:26" x14ac:dyDescent="0.25">
      <c r="K52" s="1" t="s">
        <v>47</v>
      </c>
      <c r="L52">
        <f>F7</f>
        <v>4.625902993216763</v>
      </c>
      <c r="M52">
        <f>F17</f>
        <v>5.1580646654977826</v>
      </c>
      <c r="N52">
        <f>F27</f>
        <v>5.4438140594495117</v>
      </c>
      <c r="O52">
        <f>F37</f>
        <v>5.7057136469208682</v>
      </c>
      <c r="V52" s="1" t="s">
        <v>47</v>
      </c>
      <c r="W52">
        <f>F10</f>
        <v>3.9314401939842929</v>
      </c>
      <c r="X52">
        <f>F20</f>
        <v>4.1244917246736632</v>
      </c>
      <c r="Y52">
        <f>F30</f>
        <v>4.2547631121341762</v>
      </c>
      <c r="Z52">
        <f>F40</f>
        <v>4.363203392012192</v>
      </c>
    </row>
    <row r="53" spans="11:26" x14ac:dyDescent="0.25">
      <c r="K53" s="1" t="s">
        <v>48</v>
      </c>
      <c r="L53" s="19">
        <f>'porovnani, γ=1,34'!D2</f>
        <v>429.78390991207999</v>
      </c>
      <c r="M53" s="19">
        <f>'porovnani, γ=1,34'!E2</f>
        <v>164464.36340754744</v>
      </c>
      <c r="N53" s="19">
        <f>'porovnani, γ=1,34'!F2</f>
        <v>292546.82876166585</v>
      </c>
      <c r="O53" s="19">
        <f>'porovnani, γ=1,34'!G2</f>
        <v>420121.66858601006</v>
      </c>
      <c r="V53" s="1" t="s">
        <v>48</v>
      </c>
      <c r="W53" s="19">
        <f>'porovnani, γ=1,34'!D2</f>
        <v>429.78390991207999</v>
      </c>
      <c r="X53" s="19">
        <f>'porovnani, γ=1,34'!E2</f>
        <v>164464.36340754744</v>
      </c>
      <c r="Y53" s="19">
        <f>'porovnani, γ=1,34'!F2</f>
        <v>292546.82876166585</v>
      </c>
      <c r="Z53" s="19">
        <f>'porovnani, γ=1,34'!G2</f>
        <v>420121.66858601006</v>
      </c>
    </row>
  </sheetData>
  <mergeCells count="24">
    <mergeCell ref="F42:G42"/>
    <mergeCell ref="F27:G27"/>
    <mergeCell ref="F28:G28"/>
    <mergeCell ref="F29:G29"/>
    <mergeCell ref="F30:G30"/>
    <mergeCell ref="F31:G31"/>
    <mergeCell ref="F32:G32"/>
    <mergeCell ref="F37:G37"/>
    <mergeCell ref="F38:G38"/>
    <mergeCell ref="F39:G39"/>
    <mergeCell ref="F40:G40"/>
    <mergeCell ref="F41:G41"/>
    <mergeCell ref="F22:G22"/>
    <mergeCell ref="F7:G7"/>
    <mergeCell ref="F8:G8"/>
    <mergeCell ref="F9:G9"/>
    <mergeCell ref="F10:G10"/>
    <mergeCell ref="F11:G11"/>
    <mergeCell ref="F12:G12"/>
    <mergeCell ref="F17:G17"/>
    <mergeCell ref="F18:G18"/>
    <mergeCell ref="F19:G19"/>
    <mergeCell ref="F20:G20"/>
    <mergeCell ref="F21:G21"/>
  </mergeCells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53"/>
  <sheetViews>
    <sheetView workbookViewId="0">
      <selection activeCell="F40" sqref="F40:G40"/>
    </sheetView>
  </sheetViews>
  <sheetFormatPr defaultRowHeight="15" x14ac:dyDescent="0.25"/>
  <cols>
    <col min="4" max="4" width="10.5703125" bestFit="1" customWidth="1"/>
    <col min="5" max="5" width="11.5703125" bestFit="1" customWidth="1"/>
    <col min="6" max="6" width="11.28515625" customWidth="1"/>
    <col min="7" max="7" width="11.5703125" bestFit="1" customWidth="1"/>
    <col min="11" max="11" width="8.85546875" bestFit="1" customWidth="1"/>
    <col min="12" max="14" width="11.5703125" bestFit="1" customWidth="1"/>
    <col min="23" max="23" width="8.85546875" bestFit="1" customWidth="1"/>
    <col min="24" max="26" width="11.5703125" bestFit="1" customWidth="1"/>
  </cols>
  <sheetData>
    <row r="1" spans="2:7" ht="15.75" thickBot="1" x14ac:dyDescent="0.3"/>
    <row r="2" spans="2:7" ht="15.75" thickBot="1" x14ac:dyDescent="0.3">
      <c r="B2" s="31" t="s">
        <v>11</v>
      </c>
      <c r="C2" s="39">
        <v>0</v>
      </c>
      <c r="D2" s="40">
        <f>energie!L6</f>
        <v>429.78390991207999</v>
      </c>
      <c r="E2" s="40">
        <f>D2+energie!K10</f>
        <v>164464.36340754744</v>
      </c>
      <c r="F2" s="40">
        <f>E2+energie!K11</f>
        <v>292546.82876166585</v>
      </c>
      <c r="G2" s="45">
        <f>F2+energie!K12</f>
        <v>420121.66858601006</v>
      </c>
    </row>
    <row r="4" spans="2:7" ht="15.75" x14ac:dyDescent="0.25">
      <c r="B4" s="7" t="s">
        <v>1</v>
      </c>
    </row>
    <row r="6" spans="2:7" ht="18" thickBot="1" x14ac:dyDescent="0.3">
      <c r="B6" s="36" t="s">
        <v>0</v>
      </c>
      <c r="C6" s="36" t="s">
        <v>18</v>
      </c>
      <c r="D6" s="36" t="s">
        <v>20</v>
      </c>
      <c r="E6" s="37" t="s">
        <v>22</v>
      </c>
      <c r="F6" s="38" t="s">
        <v>21</v>
      </c>
      <c r="G6" s="38"/>
    </row>
    <row r="7" spans="2:7" x14ac:dyDescent="0.25">
      <c r="B7" s="35">
        <v>1</v>
      </c>
      <c r="C7" s="23">
        <f>'K,m'!E5</f>
        <v>5.2986097113541186</v>
      </c>
      <c r="D7" s="23">
        <f>'K,m'!G5</f>
        <v>0.88370000000000004</v>
      </c>
      <c r="E7" s="15">
        <v>39.28</v>
      </c>
      <c r="F7" s="134">
        <f>C7*E7^(D7-1)</f>
        <v>3.4574808878498402</v>
      </c>
      <c r="G7" s="135"/>
    </row>
    <row r="8" spans="2:7" x14ac:dyDescent="0.25">
      <c r="B8" s="35">
        <v>2</v>
      </c>
      <c r="C8" s="26">
        <f>'K,m'!E6</f>
        <v>4.3659667877988104</v>
      </c>
      <c r="D8" s="26">
        <f>'K,m'!G6</f>
        <v>0.93059999999999998</v>
      </c>
      <c r="E8" s="8">
        <v>39.28</v>
      </c>
      <c r="F8" s="136">
        <f>C8*E8^(D8-1)</f>
        <v>3.3841135513209379</v>
      </c>
      <c r="G8" s="137"/>
    </row>
    <row r="9" spans="2:7" x14ac:dyDescent="0.25">
      <c r="B9" s="35">
        <v>3</v>
      </c>
      <c r="C9" s="26">
        <f>'K,m'!E7</f>
        <v>4.9744685126035435</v>
      </c>
      <c r="D9" s="26">
        <f>'K,m'!G7</f>
        <v>0.89319999999999999</v>
      </c>
      <c r="E9" s="8">
        <v>39.28</v>
      </c>
      <c r="F9" s="136">
        <f t="shared" ref="F9:F12" si="0">C9*E9^(D9-1)</f>
        <v>3.3611598895537833</v>
      </c>
      <c r="G9" s="137"/>
    </row>
    <row r="10" spans="2:7" x14ac:dyDescent="0.25">
      <c r="B10" s="35">
        <v>4</v>
      </c>
      <c r="C10" s="26">
        <f>'K,m'!E8</f>
        <v>4.2804844416325096</v>
      </c>
      <c r="D10" s="26">
        <f>'K,m'!G8</f>
        <v>0.93200000000000005</v>
      </c>
      <c r="E10" s="8">
        <v>39.28</v>
      </c>
      <c r="F10" s="136">
        <f t="shared" si="0"/>
        <v>3.3349495026166096</v>
      </c>
      <c r="G10" s="137"/>
    </row>
    <row r="11" spans="2:7" x14ac:dyDescent="0.25">
      <c r="B11" s="35">
        <v>5</v>
      </c>
      <c r="C11" s="26">
        <f>'K,m'!E9</f>
        <v>0</v>
      </c>
      <c r="D11" s="26">
        <f>'K,m'!G9</f>
        <v>0</v>
      </c>
      <c r="E11" s="8">
        <v>39.28</v>
      </c>
      <c r="F11" s="136">
        <f t="shared" si="0"/>
        <v>0</v>
      </c>
      <c r="G11" s="137"/>
    </row>
    <row r="12" spans="2:7" ht="15.75" thickBot="1" x14ac:dyDescent="0.3">
      <c r="B12" s="35">
        <v>6</v>
      </c>
      <c r="C12" s="29">
        <f>'K,m'!E10</f>
        <v>0</v>
      </c>
      <c r="D12" s="29">
        <f>'K,m'!G10</f>
        <v>0</v>
      </c>
      <c r="E12" s="17">
        <v>39.28</v>
      </c>
      <c r="F12" s="132">
        <f t="shared" si="0"/>
        <v>0</v>
      </c>
      <c r="G12" s="133"/>
    </row>
    <row r="14" spans="2:7" ht="15.75" x14ac:dyDescent="0.25">
      <c r="B14" s="7" t="s">
        <v>23</v>
      </c>
    </row>
    <row r="16" spans="2:7" ht="18" thickBot="1" x14ac:dyDescent="0.3">
      <c r="B16" s="36" t="s">
        <v>0</v>
      </c>
      <c r="C16" s="36" t="s">
        <v>18</v>
      </c>
      <c r="D16" s="36" t="s">
        <v>20</v>
      </c>
      <c r="E16" s="37" t="s">
        <v>22</v>
      </c>
      <c r="F16" s="38" t="s">
        <v>21</v>
      </c>
      <c r="G16" s="38"/>
    </row>
    <row r="17" spans="2:7" x14ac:dyDescent="0.25">
      <c r="B17" s="35">
        <v>1</v>
      </c>
      <c r="C17" s="23">
        <f>'K,m'!K5</f>
        <v>5.956935218807395</v>
      </c>
      <c r="D17" s="23">
        <f>'K,m'!M5</f>
        <v>0.8569</v>
      </c>
      <c r="E17" s="15">
        <v>39.28</v>
      </c>
      <c r="F17" s="134">
        <f>C17*E17^(D17-1)</f>
        <v>3.5228726061841216</v>
      </c>
      <c r="G17" s="135"/>
    </row>
    <row r="18" spans="2:7" x14ac:dyDescent="0.25">
      <c r="B18" s="35">
        <v>2</v>
      </c>
      <c r="C18" s="26">
        <f>'K,m'!K6</f>
        <v>4.6139263228010847</v>
      </c>
      <c r="D18" s="26">
        <f>'K,m'!M6</f>
        <v>0.91830000000000001</v>
      </c>
      <c r="E18" s="8">
        <v>39.28</v>
      </c>
      <c r="F18" s="136">
        <f t="shared" ref="F18:F22" si="1">C18*E18^(D18-1)</f>
        <v>3.4184312138674344</v>
      </c>
      <c r="G18" s="137"/>
    </row>
    <row r="19" spans="2:7" x14ac:dyDescent="0.25">
      <c r="B19" s="35">
        <v>3</v>
      </c>
      <c r="C19" s="26">
        <f>'K,m'!K7</f>
        <v>5.6428755602598581</v>
      </c>
      <c r="D19" s="26">
        <f>'K,m'!M7</f>
        <v>0.86560000000000004</v>
      </c>
      <c r="E19" s="8">
        <v>39.28</v>
      </c>
      <c r="F19" s="136">
        <f t="shared" si="1"/>
        <v>3.4454331369115065</v>
      </c>
      <c r="G19" s="137"/>
    </row>
    <row r="20" spans="2:7" x14ac:dyDescent="0.25">
      <c r="B20" s="35">
        <v>4</v>
      </c>
      <c r="C20" s="26">
        <f>'K,m'!K8</f>
        <v>4.4264578212132566</v>
      </c>
      <c r="D20" s="26">
        <f>'K,m'!M8</f>
        <v>0.92789999999999995</v>
      </c>
      <c r="E20" s="8">
        <v>39.28</v>
      </c>
      <c r="F20" s="136">
        <f t="shared" si="1"/>
        <v>3.3971644180540208</v>
      </c>
      <c r="G20" s="137"/>
    </row>
    <row r="21" spans="2:7" x14ac:dyDescent="0.25">
      <c r="B21" s="35">
        <v>5</v>
      </c>
      <c r="C21" s="26">
        <f>'K,m'!K9</f>
        <v>0</v>
      </c>
      <c r="D21" s="26">
        <f>'K,m'!M9</f>
        <v>0</v>
      </c>
      <c r="E21" s="8">
        <v>39.28</v>
      </c>
      <c r="F21" s="136">
        <f t="shared" si="1"/>
        <v>0</v>
      </c>
      <c r="G21" s="137"/>
    </row>
    <row r="22" spans="2:7" ht="15.75" thickBot="1" x14ac:dyDescent="0.3">
      <c r="B22" s="35">
        <v>6</v>
      </c>
      <c r="C22" s="29">
        <f>'K,m'!K10</f>
        <v>0</v>
      </c>
      <c r="D22" s="29">
        <f>'K,m'!M10</f>
        <v>0</v>
      </c>
      <c r="E22" s="17">
        <v>39.28</v>
      </c>
      <c r="F22" s="132">
        <f t="shared" si="1"/>
        <v>0</v>
      </c>
      <c r="G22" s="133"/>
    </row>
    <row r="24" spans="2:7" ht="15.75" x14ac:dyDescent="0.25">
      <c r="B24" s="7" t="s">
        <v>24</v>
      </c>
    </row>
    <row r="26" spans="2:7" ht="18" thickBot="1" x14ac:dyDescent="0.3">
      <c r="B26" s="36" t="s">
        <v>0</v>
      </c>
      <c r="C26" s="36" t="s">
        <v>18</v>
      </c>
      <c r="D26" s="36" t="s">
        <v>20</v>
      </c>
      <c r="E26" s="37" t="s">
        <v>22</v>
      </c>
      <c r="F26" s="38" t="s">
        <v>21</v>
      </c>
      <c r="G26" s="38"/>
    </row>
    <row r="27" spans="2:7" x14ac:dyDescent="0.25">
      <c r="B27" s="35">
        <v>1</v>
      </c>
      <c r="C27" s="22">
        <f>'K,m'!E16</f>
        <v>6.5188543063089961</v>
      </c>
      <c r="D27" s="23">
        <f>'K,m'!G16</f>
        <v>0.83989999999999998</v>
      </c>
      <c r="E27" s="15">
        <v>39.28</v>
      </c>
      <c r="F27" s="134">
        <f>C27*E27^(D27-1)</f>
        <v>3.6219664323265888</v>
      </c>
      <c r="G27" s="135"/>
    </row>
    <row r="28" spans="2:7" x14ac:dyDescent="0.25">
      <c r="B28" s="35">
        <v>2</v>
      </c>
      <c r="C28" s="25">
        <f>'K,m'!E17</f>
        <v>4.8672349464282272</v>
      </c>
      <c r="D28" s="26">
        <f>'K,m'!G17</f>
        <v>0.90839999999999999</v>
      </c>
      <c r="E28" s="8">
        <v>39.28</v>
      </c>
      <c r="F28" s="136">
        <f t="shared" ref="F28:F32" si="2">C28*E28^(D28-1)</f>
        <v>3.4774124374449293</v>
      </c>
      <c r="G28" s="137"/>
    </row>
    <row r="29" spans="2:7" x14ac:dyDescent="0.25">
      <c r="B29" s="35">
        <v>3</v>
      </c>
      <c r="C29" s="25">
        <f>'K,m'!E18</f>
        <v>5.947280440725879</v>
      </c>
      <c r="D29" s="26">
        <f>'K,m'!G18</f>
        <v>0.85640000000000005</v>
      </c>
      <c r="E29" s="8">
        <v>39.28</v>
      </c>
      <c r="F29" s="136">
        <f t="shared" si="2"/>
        <v>3.5107135339919733</v>
      </c>
      <c r="G29" s="137"/>
    </row>
    <row r="30" spans="2:7" x14ac:dyDescent="0.25">
      <c r="B30" s="35">
        <v>4</v>
      </c>
      <c r="C30" s="25">
        <f>'K,m'!E19</f>
        <v>4.607897209577696</v>
      </c>
      <c r="D30" s="26">
        <f>'K,m'!G19</f>
        <v>0.92190000000000005</v>
      </c>
      <c r="E30" s="8">
        <v>39.28</v>
      </c>
      <c r="F30" s="136">
        <f t="shared" si="2"/>
        <v>3.45937776757154</v>
      </c>
      <c r="G30" s="137"/>
    </row>
    <row r="31" spans="2:7" x14ac:dyDescent="0.25">
      <c r="B31" s="35">
        <v>5</v>
      </c>
      <c r="C31" s="25">
        <f>'K,m'!E20</f>
        <v>0</v>
      </c>
      <c r="D31" s="26">
        <f>'K,m'!G20</f>
        <v>0</v>
      </c>
      <c r="E31" s="8">
        <v>39.28</v>
      </c>
      <c r="F31" s="136">
        <f t="shared" si="2"/>
        <v>0</v>
      </c>
      <c r="G31" s="137"/>
    </row>
    <row r="32" spans="2:7" ht="15.75" thickBot="1" x14ac:dyDescent="0.3">
      <c r="B32" s="35">
        <v>6</v>
      </c>
      <c r="C32" s="28">
        <f>'K,m'!E21</f>
        <v>0</v>
      </c>
      <c r="D32" s="29">
        <f>'K,m'!G21</f>
        <v>0</v>
      </c>
      <c r="E32" s="17">
        <v>39.28</v>
      </c>
      <c r="F32" s="132">
        <f t="shared" si="2"/>
        <v>0</v>
      </c>
      <c r="G32" s="133"/>
    </row>
    <row r="34" spans="2:7" ht="15.75" x14ac:dyDescent="0.25">
      <c r="B34" s="7" t="s">
        <v>25</v>
      </c>
    </row>
    <row r="36" spans="2:7" ht="18" thickBot="1" x14ac:dyDescent="0.3">
      <c r="B36" s="36" t="s">
        <v>0</v>
      </c>
      <c r="C36" s="36" t="s">
        <v>18</v>
      </c>
      <c r="D36" s="36" t="s">
        <v>20</v>
      </c>
      <c r="E36" s="37" t="s">
        <v>22</v>
      </c>
      <c r="F36" s="38" t="s">
        <v>21</v>
      </c>
      <c r="G36" s="38"/>
    </row>
    <row r="37" spans="2:7" x14ac:dyDescent="0.25">
      <c r="B37" s="35">
        <v>1</v>
      </c>
      <c r="C37" s="22">
        <f>'K,m'!K16</f>
        <v>7.0922646786421923</v>
      </c>
      <c r="D37" s="23">
        <f>'K,m'!M16</f>
        <v>0.81899999999999995</v>
      </c>
      <c r="E37" s="15">
        <v>39.28</v>
      </c>
      <c r="F37" s="134">
        <f>C37*E37^(D37-1)</f>
        <v>3.6495548663696287</v>
      </c>
      <c r="G37" s="135"/>
    </row>
    <row r="38" spans="2:7" x14ac:dyDescent="0.25">
      <c r="B38" s="35">
        <v>2</v>
      </c>
      <c r="C38" s="25">
        <f>'K,m'!K17</f>
        <v>5.090704798624472</v>
      </c>
      <c r="D38" s="26">
        <f>'K,m'!M17</f>
        <v>0.89670000000000005</v>
      </c>
      <c r="E38" s="8">
        <v>39.28</v>
      </c>
      <c r="F38" s="136">
        <f>C38*E38^(D38-1)</f>
        <v>3.484175318787833</v>
      </c>
      <c r="G38" s="137"/>
    </row>
    <row r="39" spans="2:7" x14ac:dyDescent="0.25">
      <c r="B39" s="35">
        <v>3</v>
      </c>
      <c r="C39" s="25">
        <f>'K,m'!K18</f>
        <v>6.306329013785839</v>
      </c>
      <c r="D39" s="26">
        <f>'K,m'!M18</f>
        <v>0.84050000000000002</v>
      </c>
      <c r="E39" s="8">
        <v>39.28</v>
      </c>
      <c r="F39" s="136">
        <f t="shared" ref="F39:F42" si="3">C39*E39^(D39-1)</f>
        <v>3.5116099757536863</v>
      </c>
      <c r="G39" s="137"/>
    </row>
    <row r="40" spans="2:7" x14ac:dyDescent="0.25">
      <c r="B40" s="35">
        <v>4</v>
      </c>
      <c r="C40" s="25">
        <f>'K,m'!K19</f>
        <v>4.7644290672292726</v>
      </c>
      <c r="D40" s="26">
        <f>'K,m'!M19</f>
        <v>0.91159999999999997</v>
      </c>
      <c r="E40" s="8">
        <v>39.28</v>
      </c>
      <c r="F40" s="136">
        <f t="shared" si="3"/>
        <v>3.4441821118994524</v>
      </c>
      <c r="G40" s="137"/>
    </row>
    <row r="41" spans="2:7" x14ac:dyDescent="0.25">
      <c r="B41" s="35">
        <v>5</v>
      </c>
      <c r="C41" s="25">
        <f>'K,m'!K20</f>
        <v>0</v>
      </c>
      <c r="D41" s="26">
        <f>'K,m'!M20</f>
        <v>0</v>
      </c>
      <c r="E41" s="8">
        <v>39.28</v>
      </c>
      <c r="F41" s="136">
        <f t="shared" si="3"/>
        <v>0</v>
      </c>
      <c r="G41" s="137"/>
    </row>
    <row r="42" spans="2:7" ht="15.75" thickBot="1" x14ac:dyDescent="0.3">
      <c r="B42" s="35">
        <v>6</v>
      </c>
      <c r="C42" s="28">
        <f>'K,m'!K21</f>
        <v>0</v>
      </c>
      <c r="D42" s="29">
        <f>'K,m'!M21</f>
        <v>0</v>
      </c>
      <c r="E42" s="17">
        <v>39.28</v>
      </c>
      <c r="F42" s="132">
        <f t="shared" si="3"/>
        <v>0</v>
      </c>
      <c r="G42" s="133"/>
    </row>
    <row r="52" spans="10:26" x14ac:dyDescent="0.25">
      <c r="J52" s="1" t="s">
        <v>47</v>
      </c>
      <c r="K52">
        <f>F7</f>
        <v>3.4574808878498402</v>
      </c>
      <c r="L52">
        <f>F17</f>
        <v>3.5228726061841216</v>
      </c>
      <c r="M52">
        <f>F27</f>
        <v>3.6219664323265888</v>
      </c>
      <c r="N52">
        <f>F37</f>
        <v>3.6495548663696287</v>
      </c>
      <c r="V52" s="1" t="s">
        <v>47</v>
      </c>
      <c r="W52">
        <f>F10</f>
        <v>3.3349495026166096</v>
      </c>
      <c r="X52">
        <f>F20</f>
        <v>3.3971644180540208</v>
      </c>
      <c r="Y52">
        <f>F30</f>
        <v>3.45937776757154</v>
      </c>
      <c r="Z52">
        <f>F40</f>
        <v>3.4441821118994524</v>
      </c>
    </row>
    <row r="53" spans="10:26" x14ac:dyDescent="0.25">
      <c r="J53" s="1" t="s">
        <v>48</v>
      </c>
      <c r="K53" s="19">
        <f>'porovnani, γ=1,34'!D2</f>
        <v>429.78390991207999</v>
      </c>
      <c r="L53" s="19">
        <f>'porovnani, γ=1,34'!E2</f>
        <v>164464.36340754744</v>
      </c>
      <c r="M53" s="19">
        <f>'porovnani, γ=1,34'!F2</f>
        <v>292546.82876166585</v>
      </c>
      <c r="N53" s="19">
        <f>'porovnani, γ=1,34'!G2</f>
        <v>420121.66858601006</v>
      </c>
      <c r="V53" s="1" t="s">
        <v>48</v>
      </c>
      <c r="W53" s="19">
        <f>'porovnani, γ=1,34'!D2</f>
        <v>429.78390991207999</v>
      </c>
      <c r="X53" s="19">
        <f>'porovnani, γ=1,34'!E2</f>
        <v>164464.36340754744</v>
      </c>
      <c r="Y53" s="19">
        <f>'porovnani, γ=1,34'!F2</f>
        <v>292546.82876166585</v>
      </c>
      <c r="Z53" s="19">
        <f>'porovnani, γ=1,34'!G2</f>
        <v>420121.66858601006</v>
      </c>
    </row>
  </sheetData>
  <mergeCells count="24">
    <mergeCell ref="F42:G42"/>
    <mergeCell ref="F27:G27"/>
    <mergeCell ref="F28:G28"/>
    <mergeCell ref="F29:G29"/>
    <mergeCell ref="F30:G30"/>
    <mergeCell ref="F31:G31"/>
    <mergeCell ref="F32:G32"/>
    <mergeCell ref="F37:G37"/>
    <mergeCell ref="F38:G38"/>
    <mergeCell ref="F39:G39"/>
    <mergeCell ref="F40:G40"/>
    <mergeCell ref="F41:G41"/>
    <mergeCell ref="F22:G22"/>
    <mergeCell ref="F7:G7"/>
    <mergeCell ref="F8:G8"/>
    <mergeCell ref="F9:G9"/>
    <mergeCell ref="F10:G10"/>
    <mergeCell ref="F11:G11"/>
    <mergeCell ref="F12:G12"/>
    <mergeCell ref="F17:G17"/>
    <mergeCell ref="F18:G18"/>
    <mergeCell ref="F19:G19"/>
    <mergeCell ref="F20:G20"/>
    <mergeCell ref="F21:G21"/>
  </mergeCells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workbookViewId="0">
      <selection activeCell="E9" sqref="E9"/>
    </sheetView>
  </sheetViews>
  <sheetFormatPr defaultRowHeight="15" x14ac:dyDescent="0.25"/>
  <cols>
    <col min="3" max="3" width="8.28515625" bestFit="1" customWidth="1"/>
    <col min="4" max="4" width="11.28515625" bestFit="1" customWidth="1"/>
    <col min="5" max="5" width="14.140625" customWidth="1"/>
    <col min="9" max="9" width="8.28515625" bestFit="1" customWidth="1"/>
    <col min="10" max="10" width="11.28515625" bestFit="1" customWidth="1"/>
    <col min="11" max="11" width="14.140625" customWidth="1"/>
    <col min="15" max="15" width="8.28515625" bestFit="1" customWidth="1"/>
    <col min="16" max="16" width="11.28515625" bestFit="1" customWidth="1"/>
    <col min="17" max="17" width="14.140625" customWidth="1"/>
  </cols>
  <sheetData>
    <row r="1" spans="1:16" ht="15" customHeight="1" x14ac:dyDescent="0.25">
      <c r="A1" s="139" t="s">
        <v>26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</row>
    <row r="2" spans="1:16" ht="15" customHeight="1" x14ac:dyDescent="0.25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</row>
    <row r="3" spans="1:16" x14ac:dyDescent="0.25">
      <c r="A3" s="1" t="s">
        <v>27</v>
      </c>
      <c r="G3" s="1" t="s">
        <v>28</v>
      </c>
      <c r="M3" s="1" t="s">
        <v>29</v>
      </c>
    </row>
    <row r="5" spans="1:16" ht="18.75" x14ac:dyDescent="0.25">
      <c r="A5" s="138" t="s">
        <v>49</v>
      </c>
      <c r="B5" s="138"/>
      <c r="C5" s="138"/>
      <c r="D5" s="138"/>
      <c r="G5" s="138" t="s">
        <v>50</v>
      </c>
      <c r="H5" s="138"/>
      <c r="I5" s="138"/>
      <c r="J5" s="138"/>
      <c r="M5" s="138" t="s">
        <v>51</v>
      </c>
      <c r="N5" s="138"/>
      <c r="O5" s="138"/>
      <c r="P5" s="138"/>
    </row>
    <row r="6" spans="1:16" ht="16.5" thickBot="1" x14ac:dyDescent="0.3">
      <c r="A6" s="46"/>
      <c r="B6" s="46"/>
      <c r="C6" s="47" t="s">
        <v>30</v>
      </c>
      <c r="D6" s="47" t="s">
        <v>31</v>
      </c>
      <c r="G6" s="46"/>
      <c r="H6" s="46"/>
      <c r="I6" s="47" t="s">
        <v>30</v>
      </c>
      <c r="J6" s="47" t="s">
        <v>31</v>
      </c>
      <c r="M6" s="46"/>
      <c r="N6" s="46"/>
      <c r="O6" s="47" t="s">
        <v>30</v>
      </c>
      <c r="P6" s="47" t="s">
        <v>31</v>
      </c>
    </row>
    <row r="7" spans="1:16" ht="15.75" x14ac:dyDescent="0.25">
      <c r="A7" s="48" t="s">
        <v>2</v>
      </c>
      <c r="B7" s="48"/>
      <c r="C7" s="49">
        <f>'porovnani, γ=1,34'!$F$7</f>
        <v>5.926787028580935</v>
      </c>
      <c r="D7" s="50">
        <f>0</f>
        <v>0</v>
      </c>
      <c r="G7" s="48" t="s">
        <v>2</v>
      </c>
      <c r="H7" s="48"/>
      <c r="I7" s="49">
        <f>'porovnani, γ=4,47'!$F$7</f>
        <v>4.625902993216763</v>
      </c>
      <c r="J7" s="50">
        <f>0</f>
        <v>0</v>
      </c>
      <c r="M7" s="48" t="s">
        <v>2</v>
      </c>
      <c r="N7" s="48"/>
      <c r="O7" s="49">
        <f>'porovnani, γ =39,28'!$F$7</f>
        <v>3.4574808878498402</v>
      </c>
      <c r="P7" s="50">
        <f>0</f>
        <v>0</v>
      </c>
    </row>
    <row r="8" spans="1:16" ht="15.75" x14ac:dyDescent="0.25">
      <c r="A8" s="48" t="s">
        <v>32</v>
      </c>
      <c r="B8" s="48"/>
      <c r="C8" s="51">
        <f>'porovnani, γ=1,34'!$F$17</f>
        <v>7.6309742541970573</v>
      </c>
      <c r="D8" s="52">
        <f>(C8/(C7/100))-100</f>
        <v>28.753981160415691</v>
      </c>
      <c r="G8" s="48" t="s">
        <v>32</v>
      </c>
      <c r="H8" s="48"/>
      <c r="I8" s="51">
        <f>'porovnani, γ=4,47'!$F$17</f>
        <v>5.1580646654977826</v>
      </c>
      <c r="J8" s="52">
        <f>(I8/(I7/100))-100</f>
        <v>11.503952267511025</v>
      </c>
      <c r="M8" s="48" t="s">
        <v>32</v>
      </c>
      <c r="N8" s="48"/>
      <c r="O8" s="51">
        <f>'porovnani, γ =39,28'!$F$17</f>
        <v>3.5228726061841216</v>
      </c>
      <c r="P8" s="52">
        <f>(O8/(O7/100))-100</f>
        <v>1.8913110572520679</v>
      </c>
    </row>
    <row r="9" spans="1:16" ht="15.75" x14ac:dyDescent="0.25">
      <c r="A9" s="48" t="s">
        <v>33</v>
      </c>
      <c r="B9" s="48"/>
      <c r="C9" s="51">
        <f>'porovnani, γ=1,34'!$F$27</f>
        <v>8.206509020782212</v>
      </c>
      <c r="D9" s="52">
        <f>(C9/(C7/100))-100</f>
        <v>38.464719268765691</v>
      </c>
      <c r="G9" s="48" t="s">
        <v>33</v>
      </c>
      <c r="H9" s="48"/>
      <c r="I9" s="51">
        <f>'porovnani, γ=4,47'!$F$27</f>
        <v>5.4438140594495117</v>
      </c>
      <c r="J9" s="52">
        <f>(I9/(I7/100))-100</f>
        <v>17.68111150259962</v>
      </c>
      <c r="M9" s="48" t="s">
        <v>33</v>
      </c>
      <c r="N9" s="48"/>
      <c r="O9" s="51">
        <f>'porovnani, γ =39,28'!$F$27</f>
        <v>3.6219664323265888</v>
      </c>
      <c r="P9" s="52">
        <f>(O9/(O7/100))-100</f>
        <v>4.7573811631114893</v>
      </c>
    </row>
    <row r="10" spans="1:16" ht="16.5" thickBot="1" x14ac:dyDescent="0.3">
      <c r="A10" s="48" t="s">
        <v>34</v>
      </c>
      <c r="B10" s="48"/>
      <c r="C10" s="53">
        <f>'porovnani, γ=1,34'!$F$37</f>
        <v>8.9053762856581482</v>
      </c>
      <c r="D10" s="54">
        <f>(C10/(C7/100))-100</f>
        <v>50.256390903089084</v>
      </c>
      <c r="G10" s="48" t="s">
        <v>34</v>
      </c>
      <c r="H10" s="48"/>
      <c r="I10" s="53">
        <f>'porovnani, γ=4,47'!$F$37</f>
        <v>5.7057136469208682</v>
      </c>
      <c r="J10" s="54">
        <f>(I10/(I7/100))-100</f>
        <v>23.342699907185605</v>
      </c>
      <c r="M10" s="48" t="s">
        <v>34</v>
      </c>
      <c r="N10" s="48"/>
      <c r="O10" s="53">
        <f>'porovnani, γ =39,28'!$F$37</f>
        <v>3.6495548663696287</v>
      </c>
      <c r="P10" s="54">
        <f>(O10/(O7/100))-100</f>
        <v>5.5553156980496396</v>
      </c>
    </row>
    <row r="12" spans="1:16" x14ac:dyDescent="0.25">
      <c r="A12" s="139" t="s">
        <v>35</v>
      </c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</row>
    <row r="13" spans="1:16" x14ac:dyDescent="0.25">
      <c r="A13" s="139"/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</row>
    <row r="14" spans="1:16" x14ac:dyDescent="0.25">
      <c r="A14" s="1" t="s">
        <v>27</v>
      </c>
      <c r="G14" s="1" t="s">
        <v>28</v>
      </c>
      <c r="M14" s="1" t="s">
        <v>29</v>
      </c>
    </row>
    <row r="16" spans="1:16" ht="18.75" x14ac:dyDescent="0.25">
      <c r="A16" s="138" t="s">
        <v>49</v>
      </c>
      <c r="B16" s="138"/>
      <c r="C16" s="138"/>
      <c r="D16" s="138"/>
      <c r="G16" s="138" t="s">
        <v>50</v>
      </c>
      <c r="H16" s="138"/>
      <c r="I16" s="138"/>
      <c r="J16" s="138"/>
      <c r="M16" s="138" t="s">
        <v>51</v>
      </c>
      <c r="N16" s="138"/>
      <c r="O16" s="138"/>
      <c r="P16" s="138"/>
    </row>
    <row r="17" spans="1:16" ht="16.5" thickBot="1" x14ac:dyDescent="0.3">
      <c r="A17" s="46"/>
      <c r="B17" s="46"/>
      <c r="C17" s="47" t="s">
        <v>30</v>
      </c>
      <c r="D17" s="47" t="s">
        <v>31</v>
      </c>
      <c r="G17" s="46"/>
      <c r="H17" s="46"/>
      <c r="I17" s="47" t="s">
        <v>30</v>
      </c>
      <c r="J17" s="47" t="s">
        <v>31</v>
      </c>
      <c r="M17" s="46"/>
      <c r="N17" s="46"/>
      <c r="O17" s="47" t="s">
        <v>30</v>
      </c>
      <c r="P17" s="47" t="s">
        <v>31</v>
      </c>
    </row>
    <row r="18" spans="1:16" ht="15.75" x14ac:dyDescent="0.25">
      <c r="A18" s="48" t="s">
        <v>2</v>
      </c>
      <c r="B18" s="48"/>
      <c r="C18" s="49">
        <f>'porovnani, γ=1,34'!$F$10</f>
        <v>4.6118591434161296</v>
      </c>
      <c r="D18" s="50">
        <f>0</f>
        <v>0</v>
      </c>
      <c r="G18" s="48" t="s">
        <v>2</v>
      </c>
      <c r="H18" s="48"/>
      <c r="I18" s="49">
        <f>'porovnani, γ=4,47'!$F$10</f>
        <v>3.9314401939842929</v>
      </c>
      <c r="J18" s="50">
        <f>0</f>
        <v>0</v>
      </c>
      <c r="M18" s="48" t="s">
        <v>2</v>
      </c>
      <c r="N18" s="48"/>
      <c r="O18" s="49">
        <f>'porovnani, γ =39,28'!$F$10</f>
        <v>3.3349495026166096</v>
      </c>
      <c r="P18" s="50">
        <f>0</f>
        <v>0</v>
      </c>
    </row>
    <row r="19" spans="1:16" ht="15.75" x14ac:dyDescent="0.25">
      <c r="A19" s="48" t="s">
        <v>32</v>
      </c>
      <c r="B19" s="48"/>
      <c r="C19" s="51">
        <f>'porovnani, γ=1,34'!$F$20</f>
        <v>5.0127605272318316</v>
      </c>
      <c r="D19" s="52">
        <f>(C19/(C18/100))-100</f>
        <v>8.6928366922920191</v>
      </c>
      <c r="G19" s="48" t="s">
        <v>32</v>
      </c>
      <c r="H19" s="48"/>
      <c r="I19" s="51">
        <f>'porovnani, γ=4,47'!$F$20</f>
        <v>4.1244917246736632</v>
      </c>
      <c r="J19" s="52">
        <f>(I19/(I18/100))-100</f>
        <v>4.9104531968912681</v>
      </c>
      <c r="M19" s="48" t="s">
        <v>32</v>
      </c>
      <c r="N19" s="48"/>
      <c r="O19" s="51">
        <f>'porovnani, γ =39,28'!$F$20</f>
        <v>3.3971644180540208</v>
      </c>
      <c r="P19" s="52">
        <f>(O19/(O18/100))-100</f>
        <v>1.8655429531570746</v>
      </c>
    </row>
    <row r="20" spans="1:16" ht="15.75" x14ac:dyDescent="0.25">
      <c r="A20" s="48" t="s">
        <v>33</v>
      </c>
      <c r="B20" s="48"/>
      <c r="C20" s="51">
        <f>'porovnani, γ=1,34'!$F$30</f>
        <v>5.2596768816163006</v>
      </c>
      <c r="D20" s="52">
        <f>(C20/(C18/100))-100</f>
        <v>14.04678065948724</v>
      </c>
      <c r="G20" s="48" t="s">
        <v>33</v>
      </c>
      <c r="H20" s="48"/>
      <c r="I20" s="51">
        <f>'porovnani, γ=4,47'!$F$30</f>
        <v>4.2547631121341762</v>
      </c>
      <c r="J20" s="52">
        <f>(I20/(I18/100))-100</f>
        <v>8.2240324714748709</v>
      </c>
      <c r="M20" s="48" t="s">
        <v>33</v>
      </c>
      <c r="N20" s="48"/>
      <c r="O20" s="51">
        <f>'porovnani, γ =39,28'!$F$30</f>
        <v>3.45937776757154</v>
      </c>
      <c r="P20" s="52">
        <f>(O20/(O18/100))-100</f>
        <v>3.7310389514834839</v>
      </c>
    </row>
    <row r="21" spans="1:16" ht="16.5" thickBot="1" x14ac:dyDescent="0.3">
      <c r="A21" s="48" t="s">
        <v>34</v>
      </c>
      <c r="B21" s="48"/>
      <c r="C21" s="53">
        <f>'porovnani, γ=1,34'!$F$40</f>
        <v>5.6491569419455185</v>
      </c>
      <c r="D21" s="54">
        <f>(C21/(C18/100))-100</f>
        <v>22.491966173993646</v>
      </c>
      <c r="G21" s="48" t="s">
        <v>34</v>
      </c>
      <c r="H21" s="48"/>
      <c r="I21" s="53">
        <f>'porovnani, γ=4,47'!$F$40</f>
        <v>4.363203392012192</v>
      </c>
      <c r="J21" s="54">
        <f>(I21/(I18/100))-100</f>
        <v>10.982316319819972</v>
      </c>
      <c r="M21" s="48" t="s">
        <v>34</v>
      </c>
      <c r="N21" s="48"/>
      <c r="O21" s="53">
        <f>'porovnani, γ =39,28'!$F$40</f>
        <v>3.4441821118994524</v>
      </c>
      <c r="P21" s="54">
        <f>(O21/(O18/100))-100</f>
        <v>3.2753902029742505</v>
      </c>
    </row>
  </sheetData>
  <mergeCells count="8">
    <mergeCell ref="A16:D16"/>
    <mergeCell ref="G16:J16"/>
    <mergeCell ref="M16:P16"/>
    <mergeCell ref="A1:P2"/>
    <mergeCell ref="A5:D5"/>
    <mergeCell ref="G5:J5"/>
    <mergeCell ref="M5:P5"/>
    <mergeCell ref="A12:P13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opLeftCell="A25" workbookViewId="0">
      <selection activeCell="B45" sqref="B45"/>
    </sheetView>
  </sheetViews>
  <sheetFormatPr defaultRowHeight="15" x14ac:dyDescent="0.25"/>
  <cols>
    <col min="3" max="3" width="10.28515625" bestFit="1" customWidth="1"/>
    <col min="4" max="4" width="9.85546875" bestFit="1" customWidth="1"/>
    <col min="12" max="12" width="10.28515625" bestFit="1" customWidth="1"/>
    <col min="18" max="18" width="10.7109375" bestFit="1" customWidth="1"/>
    <col min="19" max="19" width="11.85546875" bestFit="1" customWidth="1"/>
  </cols>
  <sheetData>
    <row r="1" spans="1:19" ht="15" customHeight="1" x14ac:dyDescent="0.25">
      <c r="A1" s="139" t="s">
        <v>26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" customHeight="1" x14ac:dyDescent="0.25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4" spans="1:19" ht="15" customHeight="1" x14ac:dyDescent="0.25">
      <c r="B4" s="140" t="s">
        <v>36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</row>
    <row r="5" spans="1:19" x14ac:dyDescent="0.25"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</row>
    <row r="6" spans="1:19" x14ac:dyDescent="0.25"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</row>
    <row r="7" spans="1:19" ht="15.75" thickBot="1" x14ac:dyDescent="0.3"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6"/>
      <c r="P7" s="56"/>
      <c r="Q7" s="56"/>
      <c r="R7" s="56"/>
      <c r="S7" s="56"/>
    </row>
    <row r="8" spans="1:19" ht="15.75" x14ac:dyDescent="0.25">
      <c r="B8" s="141" t="s">
        <v>37</v>
      </c>
      <c r="C8" s="142"/>
      <c r="D8" s="142"/>
      <c r="E8" s="57"/>
      <c r="F8" s="57"/>
      <c r="G8" s="57"/>
      <c r="H8" s="57"/>
      <c r="I8" s="58"/>
      <c r="J8" s="55"/>
      <c r="K8" s="143" t="s">
        <v>38</v>
      </c>
      <c r="L8" s="144"/>
      <c r="M8" s="144"/>
      <c r="N8" s="144"/>
      <c r="O8" s="144"/>
      <c r="P8" s="144"/>
      <c r="Q8" s="144"/>
      <c r="R8" s="144"/>
      <c r="S8" s="59"/>
    </row>
    <row r="9" spans="1:19" ht="16.5" thickBot="1" x14ac:dyDescent="0.3">
      <c r="B9" s="60"/>
      <c r="C9" s="61"/>
      <c r="D9" s="61"/>
      <c r="E9" s="61"/>
      <c r="F9" s="61"/>
      <c r="G9" s="61"/>
      <c r="H9" s="61"/>
      <c r="I9" s="62"/>
      <c r="J9" s="55"/>
      <c r="K9" s="145"/>
      <c r="L9" s="146"/>
      <c r="M9" s="146"/>
      <c r="N9" s="146"/>
      <c r="O9" s="146"/>
      <c r="P9" s="146"/>
      <c r="Q9" s="146"/>
      <c r="R9" s="146"/>
      <c r="S9" s="63"/>
    </row>
    <row r="10" spans="1:19" ht="19.5" thickBot="1" x14ac:dyDescent="0.3">
      <c r="B10" s="147" t="s">
        <v>39</v>
      </c>
      <c r="C10" s="148"/>
      <c r="D10" s="148"/>
      <c r="E10" s="148"/>
      <c r="F10" s="148"/>
      <c r="G10" s="148"/>
      <c r="H10" s="148"/>
      <c r="I10" s="149"/>
      <c r="J10" s="56"/>
      <c r="K10" s="147" t="s">
        <v>39</v>
      </c>
      <c r="L10" s="148"/>
      <c r="M10" s="148"/>
      <c r="N10" s="148"/>
      <c r="O10" s="148"/>
      <c r="P10" s="148"/>
      <c r="Q10" s="148"/>
      <c r="R10" s="148"/>
      <c r="S10" s="149"/>
    </row>
    <row r="11" spans="1:19" ht="16.5" thickBot="1" x14ac:dyDescent="0.3">
      <c r="B11" s="64"/>
      <c r="C11" s="65" t="s">
        <v>40</v>
      </c>
      <c r="D11" s="65" t="s">
        <v>41</v>
      </c>
      <c r="E11" s="65" t="s">
        <v>42</v>
      </c>
      <c r="F11" s="150" t="s">
        <v>43</v>
      </c>
      <c r="G11" s="150"/>
      <c r="H11" s="150"/>
      <c r="I11" s="66" t="s">
        <v>30</v>
      </c>
      <c r="J11" s="56"/>
      <c r="K11" s="64"/>
      <c r="L11" s="65" t="s">
        <v>40</v>
      </c>
      <c r="M11" s="65" t="s">
        <v>41</v>
      </c>
      <c r="N11" s="65" t="s">
        <v>42</v>
      </c>
      <c r="O11" s="150" t="s">
        <v>43</v>
      </c>
      <c r="P11" s="150"/>
      <c r="Q11" s="150"/>
      <c r="R11" s="67" t="s">
        <v>30</v>
      </c>
      <c r="S11" s="68" t="s">
        <v>44</v>
      </c>
    </row>
    <row r="12" spans="1:19" ht="16.5" thickBot="1" x14ac:dyDescent="0.3">
      <c r="B12" s="69"/>
      <c r="C12" s="70">
        <f>-0.00000000000990581</f>
        <v>-9.9058099999999994E-12</v>
      </c>
      <c r="D12" s="71">
        <f>+ 0.000011069</f>
        <v>1.1069E-5</v>
      </c>
      <c r="E12" s="72">
        <f>5.955</f>
        <v>5.9550000000000001</v>
      </c>
      <c r="F12" s="151">
        <f>'porovnani, γ=1,34'!D2</f>
        <v>429.78390991207999</v>
      </c>
      <c r="G12" s="151"/>
      <c r="H12" s="151"/>
      <c r="I12" s="73">
        <f>C12*F12^2+D12*F12+E12</f>
        <v>5.9597554483549562</v>
      </c>
      <c r="J12" s="56"/>
      <c r="K12" s="69"/>
      <c r="L12" s="74">
        <f>C12</f>
        <v>-9.9058099999999994E-12</v>
      </c>
      <c r="M12" s="75">
        <f>D12</f>
        <v>1.1069E-5</v>
      </c>
      <c r="N12" s="76">
        <f>E12</f>
        <v>5.9550000000000001</v>
      </c>
      <c r="O12" s="152">
        <v>120000</v>
      </c>
      <c r="P12" s="152"/>
      <c r="Q12" s="152"/>
      <c r="R12" s="77">
        <f>L12*O12^2+M12*O12+N12</f>
        <v>7.140636336</v>
      </c>
      <c r="S12" s="78">
        <f>(R12/I12*100)-100</f>
        <v>19.814250733576614</v>
      </c>
    </row>
    <row r="13" spans="1:19" ht="16.5" thickBot="1" x14ac:dyDescent="0.3">
      <c r="B13" s="79"/>
      <c r="C13" s="80"/>
      <c r="D13" s="80"/>
      <c r="E13" s="81"/>
      <c r="F13" s="82"/>
      <c r="G13" s="82"/>
      <c r="H13" s="82"/>
      <c r="I13" s="83"/>
      <c r="J13" s="56"/>
      <c r="K13" s="79"/>
      <c r="L13" s="84"/>
      <c r="M13" s="84"/>
      <c r="N13" s="85"/>
      <c r="O13" s="85"/>
      <c r="P13" s="85"/>
      <c r="Q13" s="85"/>
      <c r="R13" s="86"/>
      <c r="S13" s="87"/>
    </row>
    <row r="14" spans="1:19" ht="19.5" thickBot="1" x14ac:dyDescent="0.3">
      <c r="B14" s="147" t="s">
        <v>45</v>
      </c>
      <c r="C14" s="148"/>
      <c r="D14" s="148"/>
      <c r="E14" s="148"/>
      <c r="F14" s="148"/>
      <c r="G14" s="148"/>
      <c r="H14" s="148"/>
      <c r="I14" s="149"/>
      <c r="J14" s="56"/>
      <c r="K14" s="147" t="s">
        <v>45</v>
      </c>
      <c r="L14" s="148"/>
      <c r="M14" s="148"/>
      <c r="N14" s="148"/>
      <c r="O14" s="148"/>
      <c r="P14" s="148"/>
      <c r="Q14" s="148"/>
      <c r="R14" s="148"/>
      <c r="S14" s="149"/>
    </row>
    <row r="15" spans="1:19" ht="16.5" thickBot="1" x14ac:dyDescent="0.3">
      <c r="B15" s="64"/>
      <c r="C15" s="65" t="s">
        <v>40</v>
      </c>
      <c r="D15" s="65" t="s">
        <v>41</v>
      </c>
      <c r="E15" s="65" t="s">
        <v>42</v>
      </c>
      <c r="F15" s="150" t="s">
        <v>43</v>
      </c>
      <c r="G15" s="150"/>
      <c r="H15" s="150"/>
      <c r="I15" s="66" t="s">
        <v>30</v>
      </c>
      <c r="J15" s="56"/>
      <c r="K15" s="64"/>
      <c r="L15" s="65" t="s">
        <v>40</v>
      </c>
      <c r="M15" s="65" t="s">
        <v>41</v>
      </c>
      <c r="N15" s="65" t="s">
        <v>42</v>
      </c>
      <c r="O15" s="150" t="s">
        <v>43</v>
      </c>
      <c r="P15" s="150"/>
      <c r="Q15" s="150"/>
      <c r="R15" s="67" t="s">
        <v>30</v>
      </c>
      <c r="S15" s="68" t="s">
        <v>44</v>
      </c>
    </row>
    <row r="16" spans="1:19" ht="16.5" thickBot="1" x14ac:dyDescent="0.3">
      <c r="B16" s="69"/>
      <c r="C16" s="70">
        <f>-0.00000000000228324</f>
        <v>-2.2832399999999999E-12</v>
      </c>
      <c r="D16" s="71">
        <f>+ 0.00000351071</f>
        <v>3.51071E-6</v>
      </c>
      <c r="E16" s="72">
        <f>4.6282</f>
        <v>4.6281999999999996</v>
      </c>
      <c r="F16" s="151">
        <f>F12</f>
        <v>429.78390991207999</v>
      </c>
      <c r="G16" s="151"/>
      <c r="H16" s="151"/>
      <c r="I16" s="73">
        <f>C16*F16^2+D16*F16+E16</f>
        <v>4.6297084249234963</v>
      </c>
      <c r="J16" s="56"/>
      <c r="K16" s="69"/>
      <c r="L16" s="74">
        <f>C16</f>
        <v>-2.2832399999999999E-12</v>
      </c>
      <c r="M16" s="75">
        <f>D16</f>
        <v>3.51071E-6</v>
      </c>
      <c r="N16" s="76">
        <f>E16</f>
        <v>4.6281999999999996</v>
      </c>
      <c r="O16" s="152">
        <f>O12</f>
        <v>120000</v>
      </c>
      <c r="P16" s="152"/>
      <c r="Q16" s="152"/>
      <c r="R16" s="77">
        <f>L16*O16^2+M16*O16+N16</f>
        <v>5.0166065440000001</v>
      </c>
      <c r="S16" s="78">
        <f>(R16/I16*100)-100</f>
        <v>8.3568571401534228</v>
      </c>
    </row>
    <row r="17" spans="1:19" ht="16.5" thickBot="1" x14ac:dyDescent="0.3">
      <c r="B17" s="88"/>
      <c r="C17" s="89"/>
      <c r="D17" s="89"/>
      <c r="E17" s="89"/>
      <c r="F17" s="89"/>
      <c r="G17" s="89"/>
      <c r="H17" s="89"/>
      <c r="I17" s="63"/>
      <c r="J17" s="56"/>
      <c r="K17" s="88"/>
      <c r="L17" s="89"/>
      <c r="M17" s="89"/>
      <c r="N17" s="89"/>
      <c r="O17" s="89"/>
      <c r="P17" s="89"/>
      <c r="Q17" s="89"/>
      <c r="R17" s="89"/>
      <c r="S17" s="63"/>
    </row>
    <row r="18" spans="1:19" ht="19.5" thickBot="1" x14ac:dyDescent="0.3">
      <c r="B18" s="147" t="s">
        <v>46</v>
      </c>
      <c r="C18" s="148"/>
      <c r="D18" s="148"/>
      <c r="E18" s="148"/>
      <c r="F18" s="148"/>
      <c r="G18" s="148"/>
      <c r="H18" s="148"/>
      <c r="I18" s="149"/>
      <c r="J18" s="56"/>
      <c r="K18" s="147" t="s">
        <v>46</v>
      </c>
      <c r="L18" s="148"/>
      <c r="M18" s="148"/>
      <c r="N18" s="148"/>
      <c r="O18" s="148"/>
      <c r="P18" s="148"/>
      <c r="Q18" s="148"/>
      <c r="R18" s="148"/>
      <c r="S18" s="149"/>
    </row>
    <row r="19" spans="1:19" ht="16.5" thickBot="1" x14ac:dyDescent="0.3">
      <c r="B19" s="64"/>
      <c r="C19" s="65" t="s">
        <v>40</v>
      </c>
      <c r="D19" s="65" t="s">
        <v>41</v>
      </c>
      <c r="E19" s="65" t="s">
        <v>42</v>
      </c>
      <c r="F19" s="150" t="s">
        <v>43</v>
      </c>
      <c r="G19" s="150"/>
      <c r="H19" s="150"/>
      <c r="I19" s="66" t="s">
        <v>30</v>
      </c>
      <c r="J19" s="56"/>
      <c r="K19" s="64"/>
      <c r="L19" s="65" t="s">
        <v>40</v>
      </c>
      <c r="M19" s="65" t="s">
        <v>41</v>
      </c>
      <c r="N19" s="65" t="s">
        <v>42</v>
      </c>
      <c r="O19" s="150" t="s">
        <v>43</v>
      </c>
      <c r="P19" s="150"/>
      <c r="Q19" s="150"/>
      <c r="R19" s="67" t="s">
        <v>30</v>
      </c>
      <c r="S19" s="68" t="s">
        <v>44</v>
      </c>
    </row>
    <row r="20" spans="1:19" ht="16.5" thickBot="1" x14ac:dyDescent="0.3">
      <c r="B20" s="69"/>
      <c r="C20" s="70">
        <f>-0.000000000000197447</f>
        <v>-1.9744699999999999E-13</v>
      </c>
      <c r="D20" s="71">
        <f>+ 0.000000568652</f>
        <v>5.68652E-7</v>
      </c>
      <c r="E20" s="72">
        <f>+ 3.45248</f>
        <v>3.45248</v>
      </c>
      <c r="F20" s="151">
        <f>F12</f>
        <v>429.78390991207999</v>
      </c>
      <c r="G20" s="151"/>
      <c r="H20" s="151"/>
      <c r="I20" s="73">
        <f>C20*F20^2+D20*F20+E20</f>
        <v>3.4527243610086726</v>
      </c>
      <c r="J20" s="56"/>
      <c r="K20" s="69"/>
      <c r="L20" s="74">
        <f>C20</f>
        <v>-1.9744699999999999E-13</v>
      </c>
      <c r="M20" s="75">
        <f>D20</f>
        <v>5.68652E-7</v>
      </c>
      <c r="N20" s="76">
        <f>E20</f>
        <v>3.45248</v>
      </c>
      <c r="O20" s="152">
        <f>O12</f>
        <v>120000</v>
      </c>
      <c r="P20" s="152"/>
      <c r="Q20" s="152"/>
      <c r="R20" s="77">
        <f>L20*O20^2+M20*O20+N20</f>
        <v>3.5178750031999999</v>
      </c>
      <c r="S20" s="78">
        <f>(R20/I20*100)-100</f>
        <v>1.8869343561585197</v>
      </c>
    </row>
    <row r="22" spans="1:19" x14ac:dyDescent="0.25">
      <c r="A22" s="139" t="s">
        <v>35</v>
      </c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</row>
    <row r="23" spans="1:19" x14ac:dyDescent="0.25">
      <c r="A23" s="139"/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</row>
    <row r="25" spans="1:19" x14ac:dyDescent="0.25">
      <c r="B25" s="140" t="s">
        <v>36</v>
      </c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</row>
    <row r="26" spans="1:19" x14ac:dyDescent="0.25"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</row>
    <row r="27" spans="1:19" ht="15" customHeight="1" x14ac:dyDescent="0.25"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</row>
    <row r="28" spans="1:19" ht="15" customHeight="1" thickBot="1" x14ac:dyDescent="0.3"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6"/>
      <c r="P28" s="56"/>
      <c r="Q28" s="56"/>
      <c r="R28" s="56"/>
      <c r="S28" s="56"/>
    </row>
    <row r="29" spans="1:19" ht="15.75" x14ac:dyDescent="0.25">
      <c r="B29" s="141" t="s">
        <v>37</v>
      </c>
      <c r="C29" s="142"/>
      <c r="D29" s="142"/>
      <c r="E29" s="57"/>
      <c r="F29" s="57"/>
      <c r="G29" s="57"/>
      <c r="H29" s="57"/>
      <c r="I29" s="58"/>
      <c r="J29" s="55"/>
      <c r="K29" s="143" t="s">
        <v>38</v>
      </c>
      <c r="L29" s="144"/>
      <c r="M29" s="144"/>
      <c r="N29" s="144"/>
      <c r="O29" s="144"/>
      <c r="P29" s="144"/>
      <c r="Q29" s="144"/>
      <c r="R29" s="144"/>
      <c r="S29" s="59"/>
    </row>
    <row r="30" spans="1:19" ht="15" customHeight="1" thickBot="1" x14ac:dyDescent="0.3">
      <c r="B30" s="60"/>
      <c r="C30" s="61"/>
      <c r="D30" s="61"/>
      <c r="E30" s="61"/>
      <c r="F30" s="61"/>
      <c r="G30" s="61"/>
      <c r="H30" s="61"/>
      <c r="I30" s="62"/>
      <c r="J30" s="55"/>
      <c r="K30" s="145"/>
      <c r="L30" s="146"/>
      <c r="M30" s="146"/>
      <c r="N30" s="146"/>
      <c r="O30" s="146"/>
      <c r="P30" s="146"/>
      <c r="Q30" s="146"/>
      <c r="R30" s="146"/>
      <c r="S30" s="63"/>
    </row>
    <row r="31" spans="1:19" ht="19.5" thickBot="1" x14ac:dyDescent="0.3">
      <c r="B31" s="147" t="s">
        <v>39</v>
      </c>
      <c r="C31" s="148"/>
      <c r="D31" s="148"/>
      <c r="E31" s="148"/>
      <c r="F31" s="148"/>
      <c r="G31" s="148"/>
      <c r="H31" s="148"/>
      <c r="I31" s="149"/>
      <c r="J31" s="56"/>
      <c r="K31" s="147" t="s">
        <v>39</v>
      </c>
      <c r="L31" s="148"/>
      <c r="M31" s="148"/>
      <c r="N31" s="148"/>
      <c r="O31" s="148"/>
      <c r="P31" s="148"/>
      <c r="Q31" s="148"/>
      <c r="R31" s="148"/>
      <c r="S31" s="149"/>
    </row>
    <row r="32" spans="1:19" ht="16.5" thickBot="1" x14ac:dyDescent="0.3">
      <c r="B32" s="64"/>
      <c r="C32" s="65" t="s">
        <v>40</v>
      </c>
      <c r="D32" s="65" t="s">
        <v>41</v>
      </c>
      <c r="E32" s="65" t="s">
        <v>42</v>
      </c>
      <c r="F32" s="150" t="s">
        <v>43</v>
      </c>
      <c r="G32" s="150"/>
      <c r="H32" s="150"/>
      <c r="I32" s="66" t="s">
        <v>30</v>
      </c>
      <c r="J32" s="56"/>
      <c r="K32" s="64"/>
      <c r="L32" s="65" t="s">
        <v>40</v>
      </c>
      <c r="M32" s="65" t="s">
        <v>41</v>
      </c>
      <c r="N32" s="65" t="s">
        <v>42</v>
      </c>
      <c r="O32" s="150" t="s">
        <v>43</v>
      </c>
      <c r="P32" s="150"/>
      <c r="Q32" s="150"/>
      <c r="R32" s="67" t="s">
        <v>30</v>
      </c>
      <c r="S32" s="68" t="s">
        <v>44</v>
      </c>
    </row>
    <row r="33" spans="2:19" ht="16.5" thickBot="1" x14ac:dyDescent="0.3">
      <c r="B33" s="69"/>
      <c r="C33" s="70">
        <f>0.000000000000870366</f>
        <v>8.7036599999999997E-13</v>
      </c>
      <c r="D33" s="71">
        <f>0.00000205575</f>
        <v>2.0557500000000002E-6</v>
      </c>
      <c r="E33" s="72">
        <f>4.61944</f>
        <v>4.61944</v>
      </c>
      <c r="F33" s="151">
        <f>F12</f>
        <v>429.78390991207999</v>
      </c>
      <c r="G33" s="151"/>
      <c r="H33" s="151"/>
      <c r="I33" s="73">
        <f>C33*F33^2+D33*F33+E33</f>
        <v>4.6203236890417694</v>
      </c>
      <c r="J33" s="56"/>
      <c r="K33" s="69"/>
      <c r="L33" s="74">
        <f>C33</f>
        <v>8.7036599999999997E-13</v>
      </c>
      <c r="M33" s="75">
        <f>D33</f>
        <v>2.0557500000000002E-6</v>
      </c>
      <c r="N33" s="76">
        <f>E33</f>
        <v>4.61944</v>
      </c>
      <c r="O33" s="152">
        <v>120000</v>
      </c>
      <c r="P33" s="152"/>
      <c r="Q33" s="152"/>
      <c r="R33" s="77">
        <f>L33*O33^2+M33*O33+N33</f>
        <v>4.8786632703999997</v>
      </c>
      <c r="S33" s="78">
        <f>(R33/I33*100)-100</f>
        <v>5.5913740842648281</v>
      </c>
    </row>
    <row r="34" spans="2:19" ht="15.75" customHeight="1" thickBot="1" x14ac:dyDescent="0.3">
      <c r="B34" s="79"/>
      <c r="C34" s="80"/>
      <c r="D34" s="80"/>
      <c r="E34" s="81"/>
      <c r="F34" s="82"/>
      <c r="G34" s="82"/>
      <c r="H34" s="82"/>
      <c r="I34" s="83"/>
      <c r="J34" s="56"/>
      <c r="K34" s="79"/>
      <c r="L34" s="84"/>
      <c r="M34" s="84"/>
      <c r="N34" s="85"/>
      <c r="O34" s="85"/>
      <c r="P34" s="85"/>
      <c r="Q34" s="85"/>
      <c r="R34" s="86"/>
      <c r="S34" s="87"/>
    </row>
    <row r="35" spans="2:19" ht="19.5" thickBot="1" x14ac:dyDescent="0.3">
      <c r="B35" s="147" t="s">
        <v>45</v>
      </c>
      <c r="C35" s="148"/>
      <c r="D35" s="148"/>
      <c r="E35" s="148"/>
      <c r="F35" s="148"/>
      <c r="G35" s="148"/>
      <c r="H35" s="148"/>
      <c r="I35" s="149"/>
      <c r="J35" s="56"/>
      <c r="K35" s="147" t="s">
        <v>45</v>
      </c>
      <c r="L35" s="148"/>
      <c r="M35" s="148"/>
      <c r="N35" s="148"/>
      <c r="O35" s="148"/>
      <c r="P35" s="148"/>
      <c r="Q35" s="148"/>
      <c r="R35" s="148"/>
      <c r="S35" s="149"/>
    </row>
    <row r="36" spans="2:19" ht="16.5" thickBot="1" x14ac:dyDescent="0.3">
      <c r="B36" s="64"/>
      <c r="C36" s="65" t="s">
        <v>40</v>
      </c>
      <c r="D36" s="65" t="s">
        <v>41</v>
      </c>
      <c r="E36" s="65" t="s">
        <v>42</v>
      </c>
      <c r="F36" s="150" t="s">
        <v>43</v>
      </c>
      <c r="G36" s="150"/>
      <c r="H36" s="150"/>
      <c r="I36" s="66" t="s">
        <v>30</v>
      </c>
      <c r="J36" s="56"/>
      <c r="K36" s="64"/>
      <c r="L36" s="65" t="s">
        <v>40</v>
      </c>
      <c r="M36" s="65" t="s">
        <v>41</v>
      </c>
      <c r="N36" s="65" t="s">
        <v>42</v>
      </c>
      <c r="O36" s="150" t="s">
        <v>43</v>
      </c>
      <c r="P36" s="150"/>
      <c r="Q36" s="150"/>
      <c r="R36" s="67" t="s">
        <v>30</v>
      </c>
      <c r="S36" s="68" t="s">
        <v>44</v>
      </c>
    </row>
    <row r="37" spans="2:19" ht="16.5" thickBot="1" x14ac:dyDescent="0.3">
      <c r="B37" s="69"/>
      <c r="C37" s="70">
        <f>-0.000000000000592581</f>
        <v>-5.9258099999999996E-13</v>
      </c>
      <c r="D37" s="71">
        <f>0.00000127883</f>
        <v>1.2788299999999999E-6</v>
      </c>
      <c r="E37" s="72">
        <f>3.93074</f>
        <v>3.9307400000000001</v>
      </c>
      <c r="F37" s="151">
        <f>F33</f>
        <v>429.78390991207999</v>
      </c>
      <c r="G37" s="151"/>
      <c r="H37" s="151"/>
      <c r="I37" s="73">
        <f>C37*F37^2+D37*F37+E37</f>
        <v>3.931289511099382</v>
      </c>
      <c r="J37" s="56"/>
      <c r="K37" s="69"/>
      <c r="L37" s="74">
        <f>C37</f>
        <v>-5.9258099999999996E-13</v>
      </c>
      <c r="M37" s="75">
        <f>D37</f>
        <v>1.2788299999999999E-6</v>
      </c>
      <c r="N37" s="76">
        <f>E37</f>
        <v>3.9307400000000001</v>
      </c>
      <c r="O37" s="152">
        <f>O33</f>
        <v>120000</v>
      </c>
      <c r="P37" s="152"/>
      <c r="Q37" s="152"/>
      <c r="R37" s="77">
        <f>L37*O37^2+M37*O37+N37</f>
        <v>4.0756664336000004</v>
      </c>
      <c r="S37" s="78">
        <f>(R37/I37*100)-100</f>
        <v>3.6725080178652121</v>
      </c>
    </row>
    <row r="38" spans="2:19" ht="16.5" thickBot="1" x14ac:dyDescent="0.3">
      <c r="B38" s="88"/>
      <c r="C38" s="89"/>
      <c r="D38" s="89"/>
      <c r="E38" s="89"/>
      <c r="F38" s="89"/>
      <c r="G38" s="89"/>
      <c r="H38" s="89"/>
      <c r="I38" s="63"/>
      <c r="J38" s="56"/>
      <c r="K38" s="88"/>
      <c r="L38" s="89"/>
      <c r="M38" s="89"/>
      <c r="N38" s="89"/>
      <c r="O38" s="89"/>
      <c r="P38" s="89"/>
      <c r="Q38" s="89"/>
      <c r="R38" s="89"/>
      <c r="S38" s="63"/>
    </row>
    <row r="39" spans="2:19" ht="19.5" thickBot="1" x14ac:dyDescent="0.3">
      <c r="B39" s="147" t="s">
        <v>46</v>
      </c>
      <c r="C39" s="148"/>
      <c r="D39" s="148"/>
      <c r="E39" s="148"/>
      <c r="F39" s="148"/>
      <c r="G39" s="148"/>
      <c r="H39" s="148"/>
      <c r="I39" s="149"/>
      <c r="J39" s="56"/>
      <c r="K39" s="147" t="s">
        <v>46</v>
      </c>
      <c r="L39" s="148"/>
      <c r="M39" s="148"/>
      <c r="N39" s="148"/>
      <c r="O39" s="148"/>
      <c r="P39" s="148"/>
      <c r="Q39" s="148"/>
      <c r="R39" s="148"/>
      <c r="S39" s="149"/>
    </row>
    <row r="40" spans="2:19" ht="16.5" thickBot="1" x14ac:dyDescent="0.3">
      <c r="B40" s="64"/>
      <c r="C40" s="65" t="s">
        <v>40</v>
      </c>
      <c r="D40" s="65" t="s">
        <v>41</v>
      </c>
      <c r="E40" s="65" t="s">
        <v>42</v>
      </c>
      <c r="F40" s="150" t="s">
        <v>43</v>
      </c>
      <c r="G40" s="150"/>
      <c r="H40" s="150"/>
      <c r="I40" s="66" t="s">
        <v>30</v>
      </c>
      <c r="J40" s="56"/>
      <c r="K40" s="64"/>
      <c r="L40" s="65" t="s">
        <v>40</v>
      </c>
      <c r="M40" s="65" t="s">
        <v>41</v>
      </c>
      <c r="N40" s="65" t="s">
        <v>42</v>
      </c>
      <c r="O40" s="150" t="s">
        <v>43</v>
      </c>
      <c r="P40" s="150"/>
      <c r="Q40" s="150"/>
      <c r="R40" s="67" t="s">
        <v>30</v>
      </c>
      <c r="S40" s="68" t="s">
        <v>44</v>
      </c>
    </row>
    <row r="41" spans="2:19" ht="16.5" thickBot="1" x14ac:dyDescent="0.3">
      <c r="B41" s="69"/>
      <c r="C41" s="70">
        <f>-0.000000000000803036</f>
        <v>-8.0303599999999999E-13</v>
      </c>
      <c r="D41" s="71">
        <f>0.000000620023</f>
        <v>6.2002299999999999E-7</v>
      </c>
      <c r="E41" s="72">
        <f>3.33094</f>
        <v>3.33094</v>
      </c>
      <c r="F41" s="151">
        <f>F33</f>
        <v>429.78390991207999</v>
      </c>
      <c r="G41" s="151"/>
      <c r="H41" s="151"/>
      <c r="I41" s="73">
        <f>C41*F41^2+D41*F41+E41</f>
        <v>3.3312063275770156</v>
      </c>
      <c r="J41" s="56"/>
      <c r="K41" s="69"/>
      <c r="L41" s="74">
        <f>C41</f>
        <v>-8.0303599999999999E-13</v>
      </c>
      <c r="M41" s="75">
        <f>D41</f>
        <v>6.2002299999999999E-7</v>
      </c>
      <c r="N41" s="76">
        <f>E41</f>
        <v>3.33094</v>
      </c>
      <c r="O41" s="152">
        <f>O33</f>
        <v>120000</v>
      </c>
      <c r="P41" s="152"/>
      <c r="Q41" s="152"/>
      <c r="R41" s="77">
        <f>L41*O41^2+M41*O41+N41</f>
        <v>3.3937790416000002</v>
      </c>
      <c r="S41" s="78">
        <f>(R41/I41*100)-100</f>
        <v>1.8783800182229413</v>
      </c>
    </row>
  </sheetData>
  <mergeCells count="44">
    <mergeCell ref="F41:H41"/>
    <mergeCell ref="O41:Q41"/>
    <mergeCell ref="F37:H37"/>
    <mergeCell ref="O37:Q37"/>
    <mergeCell ref="B39:I39"/>
    <mergeCell ref="K39:S39"/>
    <mergeCell ref="F40:H40"/>
    <mergeCell ref="O40:Q40"/>
    <mergeCell ref="F33:H33"/>
    <mergeCell ref="O33:Q33"/>
    <mergeCell ref="B35:I35"/>
    <mergeCell ref="K35:S35"/>
    <mergeCell ref="F36:H36"/>
    <mergeCell ref="O36:Q36"/>
    <mergeCell ref="B29:D29"/>
    <mergeCell ref="K29:R30"/>
    <mergeCell ref="B31:I31"/>
    <mergeCell ref="K31:S31"/>
    <mergeCell ref="F32:H32"/>
    <mergeCell ref="O32:Q32"/>
    <mergeCell ref="B25:S27"/>
    <mergeCell ref="F15:H15"/>
    <mergeCell ref="O15:Q15"/>
    <mergeCell ref="F16:H16"/>
    <mergeCell ref="O16:Q16"/>
    <mergeCell ref="B18:I18"/>
    <mergeCell ref="K18:S18"/>
    <mergeCell ref="F19:H19"/>
    <mergeCell ref="O19:Q19"/>
    <mergeCell ref="F20:H20"/>
    <mergeCell ref="O20:Q20"/>
    <mergeCell ref="A22:S23"/>
    <mergeCell ref="F11:H11"/>
    <mergeCell ref="O11:Q11"/>
    <mergeCell ref="F12:H12"/>
    <mergeCell ref="O12:Q12"/>
    <mergeCell ref="B14:I14"/>
    <mergeCell ref="K14:S14"/>
    <mergeCell ref="A1:S2"/>
    <mergeCell ref="B4:S6"/>
    <mergeCell ref="B8:D8"/>
    <mergeCell ref="K8:R9"/>
    <mergeCell ref="B10:I10"/>
    <mergeCell ref="K10:S10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</vt:i4>
      </vt:variant>
    </vt:vector>
  </HeadingPairs>
  <TitlesOfParts>
    <vt:vector size="10" baseType="lpstr">
      <vt:lpstr>viskozita-smyk</vt:lpstr>
      <vt:lpstr>reogram</vt:lpstr>
      <vt:lpstr>energie</vt:lpstr>
      <vt:lpstr>K,m</vt:lpstr>
      <vt:lpstr>souhrnná tabulka</vt:lpstr>
      <vt:lpstr>porovnani, γ=1,34</vt:lpstr>
      <vt:lpstr>porovnani, γ=4,47</vt:lpstr>
      <vt:lpstr>porovnani, γ =39,28</vt:lpstr>
      <vt:lpstr>procentualni narust</vt:lpstr>
      <vt:lpstr>porovnani metod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Zajíček</dc:creator>
  <cp:lastModifiedBy>Pavel Zajíček</cp:lastModifiedBy>
  <dcterms:created xsi:type="dcterms:W3CDTF">2015-03-12T22:02:34Z</dcterms:created>
  <dcterms:modified xsi:type="dcterms:W3CDTF">2015-06-20T13:17:58Z</dcterms:modified>
</cp:coreProperties>
</file>