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heti\Downloads\"/>
    </mc:Choice>
  </mc:AlternateContent>
  <xr:revisionPtr revIDLastSave="0" documentId="13_ncr:1_{8D6F8ED5-613B-4D5C-A5A6-E6537AF8B25B}" xr6:coauthVersionLast="47" xr6:coauthVersionMax="47" xr10:uidLastSave="{00000000-0000-0000-0000-000000000000}"/>
  <bookViews>
    <workbookView xWindow="-23148" yWindow="4188" windowWidth="23256" windowHeight="12576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1" l="1"/>
  <c r="D21" i="1"/>
  <c r="J32" i="1"/>
  <c r="J31" i="1"/>
  <c r="J30" i="1"/>
  <c r="J29" i="1"/>
  <c r="J28" i="1"/>
  <c r="C18" i="1" l="1"/>
  <c r="AA23" i="1"/>
  <c r="AB23" i="1"/>
  <c r="AC23" i="1"/>
  <c r="AD23" i="1"/>
  <c r="AE23" i="1"/>
  <c r="AA24" i="1"/>
  <c r="AB24" i="1"/>
  <c r="AC24" i="1"/>
  <c r="AD24" i="1"/>
  <c r="AE24" i="1"/>
  <c r="AA25" i="1"/>
  <c r="AB25" i="1"/>
  <c r="AC25" i="1"/>
  <c r="AD25" i="1"/>
  <c r="AE25" i="1"/>
  <c r="AA26" i="1"/>
  <c r="AB26" i="1"/>
  <c r="AC26" i="1"/>
  <c r="AD26" i="1"/>
  <c r="AE26" i="1"/>
  <c r="AA27" i="1"/>
  <c r="AB27" i="1"/>
  <c r="AC27" i="1"/>
  <c r="AD27" i="1"/>
  <c r="AE27" i="1"/>
  <c r="AB22" i="1"/>
  <c r="AC22" i="1"/>
  <c r="AD22" i="1"/>
  <c r="AE22" i="1"/>
  <c r="AA22" i="1"/>
  <c r="D22" i="1" l="1"/>
  <c r="C22" i="1"/>
  <c r="D18" i="1"/>
  <c r="D5" i="1"/>
  <c r="C5" i="1"/>
  <c r="C13" i="1"/>
  <c r="D9" i="1"/>
  <c r="C9" i="1"/>
  <c r="C7" i="1"/>
  <c r="C8" i="1" s="1"/>
  <c r="D7" i="1"/>
  <c r="D8" i="1" s="1"/>
  <c r="D13" i="1"/>
  <c r="C17" i="1" l="1"/>
  <c r="D17" i="1"/>
  <c r="C10" i="1"/>
  <c r="D10" i="1"/>
  <c r="C11" i="1"/>
  <c r="C23" i="1" s="1"/>
  <c r="D11" i="1"/>
  <c r="D23" i="1" s="1"/>
  <c r="Z12" i="1" l="1"/>
  <c r="I27" i="1"/>
  <c r="Z3" i="1"/>
  <c r="G27" i="1"/>
  <c r="Q6" i="1"/>
  <c r="Q3" i="1"/>
  <c r="I3" i="1"/>
  <c r="Q5" i="1"/>
  <c r="Q4" i="1"/>
  <c r="P6" i="1"/>
  <c r="P4" i="1"/>
  <c r="P3" i="1"/>
  <c r="G3" i="1"/>
  <c r="P5" i="1"/>
</calcChain>
</file>

<file path=xl/sharedStrings.xml><?xml version="1.0" encoding="utf-8"?>
<sst xmlns="http://schemas.openxmlformats.org/spreadsheetml/2006/main" count="45" uniqueCount="31">
  <si>
    <t>Varianta Kombinovaná</t>
  </si>
  <si>
    <t>Varianta Kabelová</t>
  </si>
  <si>
    <t>údržba (% z investice)</t>
  </si>
  <si>
    <t>Náklady na ztráty [Kč/kWh]</t>
  </si>
  <si>
    <t>Ztrátová energie ročně [kWh]</t>
  </si>
  <si>
    <t>Náklady na ztráty ročně [Kč]</t>
  </si>
  <si>
    <t>Cena nedodané energie [Kč/kWh]</t>
  </si>
  <si>
    <t>Ocenění nedodané energie ročně [Kč]</t>
  </si>
  <si>
    <t>Roční ekvivalentní náklady [Kč]</t>
  </si>
  <si>
    <t>Plné ztráty [kW]</t>
  </si>
  <si>
    <t>CF údržba [Kč]</t>
  </si>
  <si>
    <t>RCF investice [Kč]</t>
  </si>
  <si>
    <t>RCF ostatní [Kč]</t>
  </si>
  <si>
    <t>RCF transformátory [Kč]</t>
  </si>
  <si>
    <t>Diskont, WACC [%]</t>
  </si>
  <si>
    <t>Investice ostatní [Kč]</t>
  </si>
  <si>
    <t>investice [Kč]</t>
  </si>
  <si>
    <t>Investice transformátory [Kč]</t>
  </si>
  <si>
    <t>anuita transformátory [-]</t>
  </si>
  <si>
    <t>anuita ostatní [-]</t>
  </si>
  <si>
    <t>Doba plných ztrát ročně [h]</t>
  </si>
  <si>
    <t>Průměrná nedodaná energie [kWh]</t>
  </si>
  <si>
    <t>Citlivostní analýza</t>
  </si>
  <si>
    <t>Kombinovaná</t>
  </si>
  <si>
    <t>Kabelová</t>
  </si>
  <si>
    <t>Procenta nákladů</t>
  </si>
  <si>
    <t>CF údržba ročně [Kč]</t>
  </si>
  <si>
    <t>Ocenění [Kč/kWh]</t>
  </si>
  <si>
    <t>Rozdíl</t>
  </si>
  <si>
    <t>SAIDI [min]</t>
  </si>
  <si>
    <t>kabelový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</si>
</sst>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,##0.0000"/>
    <numFmt numFmtId="165" formatCode="0.0%"/>
    <numFmt numFmtId="166" formatCode="_-* #,##0_-;\-* #,##0_-;_-* &quot;-&quot;??_-;_-@_-"/>
    <numFmt numFmtId="171" formatCode="#,##0.0"/>
  </numFmts>
  <fonts count="3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7">
    <xf numFmtId="0" fontId="0" fillId="0" borderId="0" xfId="0"/>
    <xf numFmtId="4" fontId="0" fillId="0" borderId="0" xfId="0" applyNumberFormat="1"/>
    <xf numFmtId="3" fontId="0" fillId="0" borderId="0" xfId="0" applyNumberFormat="1"/>
    <xf numFmtId="164" fontId="0" fillId="0" borderId="0" xfId="0" applyNumberFormat="1"/>
    <xf numFmtId="10" fontId="0" fillId="0" borderId="0" xfId="0" applyNumberFormat="1"/>
    <xf numFmtId="9" fontId="0" fillId="0" borderId="0" xfId="0" applyNumberFormat="1"/>
    <xf numFmtId="0" fontId="0" fillId="0" borderId="1" xfId="0" applyBorder="1" applyAlignment="1">
      <alignment horizontal="center"/>
    </xf>
    <xf numFmtId="0" fontId="2" fillId="0" borderId="0" xfId="0" applyFont="1"/>
    <xf numFmtId="165" fontId="0" fillId="0" borderId="0" xfId="1" applyNumberFormat="1" applyFont="1"/>
    <xf numFmtId="43" fontId="0" fillId="0" borderId="0" xfId="2" applyFont="1"/>
    <xf numFmtId="166" fontId="0" fillId="0" borderId="0" xfId="2" applyNumberFormat="1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/>
    <xf numFmtId="4" fontId="2" fillId="0" borderId="0" xfId="0" applyNumberFormat="1" applyFont="1"/>
    <xf numFmtId="3" fontId="2" fillId="0" borderId="0" xfId="0" applyNumberFormat="1" applyFont="1"/>
    <xf numFmtId="171" fontId="2" fillId="0" borderId="0" xfId="0" applyNumberFormat="1" applyFont="1"/>
  </cellXfs>
  <cellStyles count="3">
    <cellStyle name="Čárka" xfId="2" builtinId="3"/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Citlivostní analýza pro změnu ceny nedodané energie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Kabelová varianta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List1!$F$4:$F$9</c:f>
              <c:numCache>
                <c:formatCode>General</c:formatCode>
                <c:ptCount val="6"/>
                <c:pt idx="0">
                  <c:v>0</c:v>
                </c:pt>
                <c:pt idx="1">
                  <c:v>50</c:v>
                </c:pt>
                <c:pt idx="2">
                  <c:v>150</c:v>
                </c:pt>
                <c:pt idx="3">
                  <c:v>200</c:v>
                </c:pt>
                <c:pt idx="4">
                  <c:v>300</c:v>
                </c:pt>
                <c:pt idx="5">
                  <c:v>400</c:v>
                </c:pt>
              </c:numCache>
            </c:numRef>
          </c:xVal>
          <c:yVal>
            <c:numRef>
              <c:f>List1!$G$4:$G$9</c:f>
              <c:numCache>
                <c:formatCode>#,##0</c:formatCode>
                <c:ptCount val="6"/>
                <c:pt idx="0">
                  <c:v>1275403.4598596822</c:v>
                </c:pt>
                <c:pt idx="1">
                  <c:v>1284382.0098596823</c:v>
                </c:pt>
                <c:pt idx="2">
                  <c:v>1302339.1098596822</c:v>
                </c:pt>
                <c:pt idx="3">
                  <c:v>1311317.6598596822</c:v>
                </c:pt>
                <c:pt idx="4">
                  <c:v>1329274.7598596823</c:v>
                </c:pt>
                <c:pt idx="5">
                  <c:v>1347231.8598596822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5D3-4885-940D-77BBD8AD4E52}"/>
            </c:ext>
          </c:extLst>
        </c:ser>
        <c:ser>
          <c:idx val="1"/>
          <c:order val="1"/>
          <c:tx>
            <c:v>Kombinovaná varianta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List1!$H$4:$H$9</c:f>
              <c:numCache>
                <c:formatCode>General</c:formatCode>
                <c:ptCount val="6"/>
                <c:pt idx="0">
                  <c:v>0</c:v>
                </c:pt>
                <c:pt idx="1">
                  <c:v>50</c:v>
                </c:pt>
                <c:pt idx="2">
                  <c:v>150</c:v>
                </c:pt>
                <c:pt idx="3">
                  <c:v>200</c:v>
                </c:pt>
                <c:pt idx="4">
                  <c:v>300</c:v>
                </c:pt>
                <c:pt idx="5">
                  <c:v>400</c:v>
                </c:pt>
              </c:numCache>
            </c:numRef>
          </c:xVal>
          <c:yVal>
            <c:numRef>
              <c:f>List1!$I$4:$I$9</c:f>
              <c:numCache>
                <c:formatCode>#,##0</c:formatCode>
                <c:ptCount val="6"/>
                <c:pt idx="0">
                  <c:v>1277846.1025816184</c:v>
                </c:pt>
                <c:pt idx="1">
                  <c:v>1348523.1775816183</c:v>
                </c:pt>
                <c:pt idx="2">
                  <c:v>1489877.3275816184</c:v>
                </c:pt>
                <c:pt idx="3">
                  <c:v>1560554.4025816184</c:v>
                </c:pt>
                <c:pt idx="4">
                  <c:v>1701908.5525816183</c:v>
                </c:pt>
                <c:pt idx="5">
                  <c:v>1843262.7025816184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5D3-4885-940D-77BBD8AD4E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7146584"/>
        <c:axId val="727146936"/>
      </c:scatterChart>
      <c:valAx>
        <c:axId val="727146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Ocenění</a:t>
                </a:r>
                <a:r>
                  <a:rPr lang="cs-CZ" baseline="0"/>
                  <a:t> nedodané energie [Kč/kWh]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27146936"/>
        <c:crosses val="autoZero"/>
        <c:crossBetween val="midCat"/>
      </c:valAx>
      <c:valAx>
        <c:axId val="727146936"/>
        <c:scaling>
          <c:orientation val="minMax"/>
          <c:min val="12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RCF variant [Kč]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271465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Podíl složek</a:t>
            </a:r>
            <a:r>
              <a:rPr lang="cs-CZ" baseline="0"/>
              <a:t> RCF v kabelové variantě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41C8-4673-AF34-0233E3D6884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1C8-4673-AF34-0233E3D6884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41C8-4673-AF34-0233E3D6884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1C8-4673-AF34-0233E3D68844}"/>
              </c:ext>
            </c:extLst>
          </c:dPt>
          <c:dLbls>
            <c:dLbl>
              <c:idx val="0"/>
              <c:layout>
                <c:manualLayout>
                  <c:x val="4.0869641294838145E-2"/>
                  <c:y val="1.3053003791192768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1C8-4673-AF34-0233E3D68844}"/>
                </c:ext>
              </c:extLst>
            </c:dLbl>
            <c:dLbl>
              <c:idx val="1"/>
              <c:layout>
                <c:manualLayout>
                  <c:x val="-2.3754811898512685E-2"/>
                  <c:y val="-1.8795567220764073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1C8-4673-AF34-0233E3D68844}"/>
                </c:ext>
              </c:extLst>
            </c:dLbl>
            <c:dLbl>
              <c:idx val="2"/>
              <c:layout>
                <c:manualLayout>
                  <c:x val="-1.9638342082239722E-2"/>
                  <c:y val="-2.4970836978710997E-3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1C8-4673-AF34-0233E3D68844}"/>
                </c:ext>
              </c:extLst>
            </c:dLbl>
            <c:dLbl>
              <c:idx val="3"/>
              <c:layout>
                <c:manualLayout>
                  <c:x val="-3.3694006999125059E-2"/>
                  <c:y val="-2.3476232137649461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1C8-4673-AF34-0233E3D6884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List1!$O$3:$O$6</c:f>
              <c:strCache>
                <c:ptCount val="4"/>
                <c:pt idx="0">
                  <c:v>RCF investice [Kč]</c:v>
                </c:pt>
                <c:pt idx="1">
                  <c:v>CF údržba ročně [Kč]</c:v>
                </c:pt>
                <c:pt idx="2">
                  <c:v>Náklady na ztráty ročně [Kč]</c:v>
                </c:pt>
                <c:pt idx="3">
                  <c:v>Ocenění nedodané energie ročně [Kč]</c:v>
                </c:pt>
              </c:strCache>
            </c:strRef>
          </c:cat>
          <c:val>
            <c:numRef>
              <c:f>List1!$P$3:$P$6</c:f>
              <c:numCache>
                <c:formatCode>0.0%</c:formatCode>
                <c:ptCount val="4"/>
                <c:pt idx="0">
                  <c:v>0.8283331171042293</c:v>
                </c:pt>
                <c:pt idx="1">
                  <c:v>5.8161268171277009E-2</c:v>
                </c:pt>
                <c:pt idx="2">
                  <c:v>8.2799381211361545E-2</c:v>
                </c:pt>
                <c:pt idx="3">
                  <c:v>3.0706233513132095E-2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C8-4673-AF34-0233E3D68844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Podíl složek RCF v kombinované variantě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5F1-4E6C-A30F-428A7FC0FB2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5F1-4E6C-A30F-428A7FC0FB2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5F1-4E6C-A30F-428A7FC0FB2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5F1-4E6C-A30F-428A7FC0FB24}"/>
              </c:ext>
            </c:extLst>
          </c:dPt>
          <c:dLbls>
            <c:dLbl>
              <c:idx val="0"/>
              <c:layout>
                <c:manualLayout>
                  <c:x val="3.7868766404199478E-2"/>
                  <c:y val="3.0921551472732574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5F1-4E6C-A30F-428A7FC0FB24}"/>
                </c:ext>
              </c:extLst>
            </c:dLbl>
            <c:dLbl>
              <c:idx val="1"/>
              <c:layout>
                <c:manualLayout>
                  <c:x val="-1.6625328083989501E-2"/>
                  <c:y val="-4.2519320501603924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5F1-4E6C-A30F-428A7FC0FB24}"/>
                </c:ext>
              </c:extLst>
            </c:dLbl>
            <c:dLbl>
              <c:idx val="2"/>
              <c:layout>
                <c:manualLayout>
                  <c:x val="-1.6652668416447997E-2"/>
                  <c:y val="-1.638196267133275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5F1-4E6C-A30F-428A7FC0FB24}"/>
                </c:ext>
              </c:extLst>
            </c:dLbl>
            <c:dLbl>
              <c:idx val="3"/>
              <c:layout>
                <c:manualLayout>
                  <c:x val="-1.8635826771653544E-2"/>
                  <c:y val="-2.2204359871682705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5F1-4E6C-A30F-428A7FC0FB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List1!$O$3:$O$6</c:f>
              <c:strCache>
                <c:ptCount val="4"/>
                <c:pt idx="0">
                  <c:v>RCF investice [Kč]</c:v>
                </c:pt>
                <c:pt idx="1">
                  <c:v>CF údržba ročně [Kč]</c:v>
                </c:pt>
                <c:pt idx="2">
                  <c:v>Náklady na ztráty ročně [Kč]</c:v>
                </c:pt>
                <c:pt idx="3">
                  <c:v>Ocenění nedodané energie ročně [Kč]</c:v>
                </c:pt>
              </c:strCache>
            </c:strRef>
          </c:cat>
          <c:val>
            <c:numRef>
              <c:f>List1!$Q$3:$Q$6</c:f>
              <c:numCache>
                <c:formatCode>0.0%</c:formatCode>
                <c:ptCount val="4"/>
                <c:pt idx="0">
                  <c:v>0.64307014387138783</c:v>
                </c:pt>
                <c:pt idx="1">
                  <c:v>0.10951226671819184</c:v>
                </c:pt>
                <c:pt idx="2">
                  <c:v>6.7346622884680019E-2</c:v>
                </c:pt>
                <c:pt idx="3">
                  <c:v>0.19929083556427926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5F1-4E6C-A30F-428A7FC0FB24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surface3DChart>
        <c:wireframe val="0"/>
        <c:ser>
          <c:idx val="0"/>
          <c:order val="0"/>
          <c:tx>
            <c:strRef>
              <c:f>List1!$AH$3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/>
            <a:effectLst/>
            <a:sp3d/>
          </c:spPr>
          <c:cat>
            <c:numRef>
              <c:f>List1!$AG$4:$AG$9</c:f>
              <c:numCache>
                <c:formatCode>General</c:formatCode>
                <c:ptCount val="6"/>
                <c:pt idx="0">
                  <c:v>0</c:v>
                </c:pt>
                <c:pt idx="1">
                  <c:v>50</c:v>
                </c:pt>
                <c:pt idx="2">
                  <c:v>150</c:v>
                </c:pt>
                <c:pt idx="3">
                  <c:v>200</c:v>
                </c:pt>
                <c:pt idx="4">
                  <c:v>300</c:v>
                </c:pt>
                <c:pt idx="5">
                  <c:v>400</c:v>
                </c:pt>
              </c:numCache>
            </c:numRef>
          </c:cat>
          <c:val>
            <c:numRef>
              <c:f>List1!$AH$4:$AH$9</c:f>
              <c:numCache>
                <c:formatCode>_-* #\ ##0_-;\-* #\ ##0_-;_-* "-"??_-;_-@_-</c:formatCode>
                <c:ptCount val="6"/>
                <c:pt idx="0">
                  <c:v>1202771.4598596822</c:v>
                </c:pt>
                <c:pt idx="1">
                  <c:v>1211750.0098596823</c:v>
                </c:pt>
                <c:pt idx="2">
                  <c:v>1229707.1098596822</c:v>
                </c:pt>
                <c:pt idx="3">
                  <c:v>1238685.6598596822</c:v>
                </c:pt>
                <c:pt idx="4">
                  <c:v>1256642.7598596823</c:v>
                </c:pt>
                <c:pt idx="5">
                  <c:v>1274599.8598596822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A-41B3-86B8-45FDD533C08F}"/>
            </c:ext>
          </c:extLst>
        </c:ser>
        <c:ser>
          <c:idx val="1"/>
          <c:order val="1"/>
          <c:tx>
            <c:strRef>
              <c:f>List1!$AI$3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/>
            </a:solidFill>
            <a:ln/>
            <a:effectLst/>
            <a:sp3d/>
          </c:spPr>
          <c:cat>
            <c:numRef>
              <c:f>List1!$AG$4:$AG$9</c:f>
              <c:numCache>
                <c:formatCode>General</c:formatCode>
                <c:ptCount val="6"/>
                <c:pt idx="0">
                  <c:v>0</c:v>
                </c:pt>
                <c:pt idx="1">
                  <c:v>50</c:v>
                </c:pt>
                <c:pt idx="2">
                  <c:v>150</c:v>
                </c:pt>
                <c:pt idx="3">
                  <c:v>200</c:v>
                </c:pt>
                <c:pt idx="4">
                  <c:v>300</c:v>
                </c:pt>
                <c:pt idx="5">
                  <c:v>400</c:v>
                </c:pt>
              </c:numCache>
            </c:numRef>
          </c:cat>
          <c:val>
            <c:numRef>
              <c:f>List1!$AI$4:$AI$9</c:f>
              <c:numCache>
                <c:formatCode>_-* #\ ##0_-;\-* #\ ##0_-;_-* "-"??_-;_-@_-</c:formatCode>
                <c:ptCount val="6"/>
                <c:pt idx="0">
                  <c:v>1239087.4598596822</c:v>
                </c:pt>
                <c:pt idx="1">
                  <c:v>1248066.0098596823</c:v>
                </c:pt>
                <c:pt idx="2">
                  <c:v>1266023.1098596822</c:v>
                </c:pt>
                <c:pt idx="3">
                  <c:v>1275001.6598596822</c:v>
                </c:pt>
                <c:pt idx="4">
                  <c:v>1292958.7598596823</c:v>
                </c:pt>
                <c:pt idx="5">
                  <c:v>1310915.8598596822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A-41B3-86B8-45FDD533C08F}"/>
            </c:ext>
          </c:extLst>
        </c:ser>
        <c:ser>
          <c:idx val="2"/>
          <c:order val="2"/>
          <c:tx>
            <c:strRef>
              <c:f>List1!$AJ$3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3"/>
            </a:solidFill>
            <a:ln/>
            <a:effectLst/>
            <a:sp3d/>
          </c:spPr>
          <c:cat>
            <c:numRef>
              <c:f>List1!$AG$4:$AG$9</c:f>
              <c:numCache>
                <c:formatCode>General</c:formatCode>
                <c:ptCount val="6"/>
                <c:pt idx="0">
                  <c:v>0</c:v>
                </c:pt>
                <c:pt idx="1">
                  <c:v>50</c:v>
                </c:pt>
                <c:pt idx="2">
                  <c:v>150</c:v>
                </c:pt>
                <c:pt idx="3">
                  <c:v>200</c:v>
                </c:pt>
                <c:pt idx="4">
                  <c:v>300</c:v>
                </c:pt>
                <c:pt idx="5">
                  <c:v>400</c:v>
                </c:pt>
              </c:numCache>
            </c:numRef>
          </c:cat>
          <c:val>
            <c:numRef>
              <c:f>List1!$AJ$4:$AJ$9</c:f>
              <c:numCache>
                <c:formatCode>_-* #\ ##0_-;\-* #\ ##0_-;_-* "-"??_-;_-@_-</c:formatCode>
                <c:ptCount val="6"/>
                <c:pt idx="0">
                  <c:v>1275403.4598596822</c:v>
                </c:pt>
                <c:pt idx="1">
                  <c:v>1284382.0098596823</c:v>
                </c:pt>
                <c:pt idx="2">
                  <c:v>1302339.1098596822</c:v>
                </c:pt>
                <c:pt idx="3">
                  <c:v>1311317.6598596822</c:v>
                </c:pt>
                <c:pt idx="4">
                  <c:v>1329274.7598596823</c:v>
                </c:pt>
                <c:pt idx="5">
                  <c:v>1347231.8598596822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A-41B3-86B8-45FDD533C08F}"/>
            </c:ext>
          </c:extLst>
        </c:ser>
        <c:ser>
          <c:idx val="3"/>
          <c:order val="3"/>
          <c:tx>
            <c:strRef>
              <c:f>List1!$AK$3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chemeClr val="accent4"/>
            </a:solidFill>
            <a:ln/>
            <a:effectLst/>
            <a:sp3d/>
          </c:spPr>
          <c:cat>
            <c:numRef>
              <c:f>List1!$AG$4:$AG$9</c:f>
              <c:numCache>
                <c:formatCode>General</c:formatCode>
                <c:ptCount val="6"/>
                <c:pt idx="0">
                  <c:v>0</c:v>
                </c:pt>
                <c:pt idx="1">
                  <c:v>50</c:v>
                </c:pt>
                <c:pt idx="2">
                  <c:v>150</c:v>
                </c:pt>
                <c:pt idx="3">
                  <c:v>200</c:v>
                </c:pt>
                <c:pt idx="4">
                  <c:v>300</c:v>
                </c:pt>
                <c:pt idx="5">
                  <c:v>400</c:v>
                </c:pt>
              </c:numCache>
            </c:numRef>
          </c:cat>
          <c:val>
            <c:numRef>
              <c:f>List1!$AK$4:$AK$9</c:f>
              <c:numCache>
                <c:formatCode>_-* #\ ##0_-;\-* #\ ##0_-;_-* "-"??_-;_-@_-</c:formatCode>
                <c:ptCount val="6"/>
                <c:pt idx="0">
                  <c:v>1311719.4598596822</c:v>
                </c:pt>
                <c:pt idx="1">
                  <c:v>1320698.0098596823</c:v>
                </c:pt>
                <c:pt idx="2">
                  <c:v>1338655.1098596822</c:v>
                </c:pt>
                <c:pt idx="3">
                  <c:v>1347633.6598596822</c:v>
                </c:pt>
                <c:pt idx="4">
                  <c:v>1365590.7598596823</c:v>
                </c:pt>
                <c:pt idx="5">
                  <c:v>1383547.8598596822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A-41B3-86B8-45FDD533C08F}"/>
            </c:ext>
          </c:extLst>
        </c:ser>
        <c:ser>
          <c:idx val="4"/>
          <c:order val="4"/>
          <c:tx>
            <c:strRef>
              <c:f>List1!$AL$3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chemeClr val="accent5"/>
            </a:solidFill>
            <a:ln/>
            <a:effectLst/>
            <a:sp3d/>
          </c:spPr>
          <c:cat>
            <c:numRef>
              <c:f>List1!$AG$4:$AG$9</c:f>
              <c:numCache>
                <c:formatCode>General</c:formatCode>
                <c:ptCount val="6"/>
                <c:pt idx="0">
                  <c:v>0</c:v>
                </c:pt>
                <c:pt idx="1">
                  <c:v>50</c:v>
                </c:pt>
                <c:pt idx="2">
                  <c:v>150</c:v>
                </c:pt>
                <c:pt idx="3">
                  <c:v>200</c:v>
                </c:pt>
                <c:pt idx="4">
                  <c:v>300</c:v>
                </c:pt>
                <c:pt idx="5">
                  <c:v>400</c:v>
                </c:pt>
              </c:numCache>
            </c:numRef>
          </c:cat>
          <c:val>
            <c:numRef>
              <c:f>List1!$AL$4:$AL$9</c:f>
              <c:numCache>
                <c:formatCode>_-* #\ ##0_-;\-* #\ ##0_-;_-* "-"??_-;_-@_-</c:formatCode>
                <c:ptCount val="6"/>
                <c:pt idx="0">
                  <c:v>1348035.4598596822</c:v>
                </c:pt>
                <c:pt idx="1">
                  <c:v>1357014.0098596823</c:v>
                </c:pt>
                <c:pt idx="2">
                  <c:v>1374971.1098596822</c:v>
                </c:pt>
                <c:pt idx="3">
                  <c:v>1383949.6598596822</c:v>
                </c:pt>
                <c:pt idx="4">
                  <c:v>1401906.7598596823</c:v>
                </c:pt>
                <c:pt idx="5">
                  <c:v>1419863.8598596822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A-41B3-86B8-45FDD533C08F}"/>
            </c:ext>
          </c:extLst>
        </c:ser>
        <c:bandFmts>
          <c:bandFmt>
            <c:idx val="0"/>
            <c:spPr>
              <a:solidFill>
                <a:schemeClr val="accent1"/>
              </a:solidFill>
              <a:ln/>
              <a:effectLst/>
              <a:sp3d/>
            </c:spPr>
          </c:bandFmt>
          <c:bandFmt>
            <c:idx val="1"/>
            <c:spPr>
              <a:solidFill>
                <a:schemeClr val="accent2"/>
              </a:solidFill>
              <a:ln/>
              <a:effectLst/>
              <a:sp3d/>
            </c:spPr>
          </c:bandFmt>
          <c:bandFmt>
            <c:idx val="2"/>
            <c:spPr>
              <a:solidFill>
                <a:schemeClr val="accent3"/>
              </a:solidFill>
              <a:ln/>
              <a:effectLst/>
              <a:sp3d/>
            </c:spPr>
          </c:bandFmt>
          <c:bandFmt>
            <c:idx val="3"/>
            <c:spPr>
              <a:solidFill>
                <a:schemeClr val="accent4"/>
              </a:solidFill>
              <a:ln/>
              <a:effectLst/>
              <a:sp3d/>
            </c:spPr>
          </c:bandFmt>
          <c:bandFmt>
            <c:idx val="4"/>
            <c:spPr>
              <a:solidFill>
                <a:schemeClr val="accent5"/>
              </a:solidFill>
              <a:ln/>
              <a:effectLst/>
              <a:sp3d/>
            </c:spPr>
          </c:bandFmt>
          <c:bandFmt>
            <c:idx val="5"/>
            <c:spPr>
              <a:solidFill>
                <a:schemeClr val="accent6"/>
              </a:solidFill>
              <a:ln/>
              <a:effectLst/>
              <a:sp3d/>
            </c:spPr>
          </c:bandFmt>
          <c:bandFmt>
            <c:idx val="6"/>
            <c:spPr>
              <a:solidFill>
                <a:schemeClr val="accent1">
                  <a:lumMod val="60000"/>
                </a:schemeClr>
              </a:solidFill>
              <a:ln/>
              <a:effectLst/>
              <a:sp3d/>
            </c:spPr>
          </c:bandFmt>
          <c:bandFmt>
            <c:idx val="7"/>
            <c:spPr>
              <a:solidFill>
                <a:schemeClr val="accent2">
                  <a:lumMod val="60000"/>
                </a:schemeClr>
              </a:solidFill>
              <a:ln/>
              <a:effectLst/>
              <a:sp3d/>
            </c:spPr>
          </c:bandFmt>
          <c:bandFmt>
            <c:idx val="8"/>
            <c:spPr>
              <a:solidFill>
                <a:schemeClr val="accent3">
                  <a:lumMod val="60000"/>
                </a:schemeClr>
              </a:solidFill>
              <a:ln/>
              <a:effectLst/>
              <a:sp3d/>
            </c:spPr>
          </c:bandFmt>
          <c:bandFmt>
            <c:idx val="9"/>
            <c:spPr>
              <a:solidFill>
                <a:schemeClr val="accent4">
                  <a:lumMod val="60000"/>
                </a:schemeClr>
              </a:solidFill>
              <a:ln/>
              <a:effectLst/>
              <a:sp3d/>
            </c:spPr>
          </c:bandFmt>
          <c:bandFmt>
            <c:idx val="10"/>
            <c:spPr>
              <a:solidFill>
                <a:schemeClr val="accent5">
                  <a:lumMod val="60000"/>
                </a:schemeClr>
              </a:solidFill>
              <a:ln/>
              <a:effectLst/>
              <a:sp3d/>
            </c:spPr>
          </c:bandFmt>
          <c:bandFmt>
            <c:idx val="11"/>
            <c:spPr>
              <a:solidFill>
                <a:schemeClr val="accent6">
                  <a:lumMod val="60000"/>
                </a:schemeClr>
              </a:solidFill>
              <a:ln/>
              <a:effectLst/>
              <a:sp3d/>
            </c:spPr>
          </c:bandFmt>
          <c:bandFm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/>
              <a:effectLst/>
              <a:sp3d/>
            </c:spPr>
          </c:bandFmt>
        </c:bandFmts>
        <c:axId val="356929672"/>
        <c:axId val="356930000"/>
        <c:axId val="349001112"/>
      </c:surface3DChart>
      <c:catAx>
        <c:axId val="356929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56930000"/>
        <c:crosses val="autoZero"/>
        <c:auto val="1"/>
        <c:lblAlgn val="ctr"/>
        <c:lblOffset val="100"/>
        <c:noMultiLvlLbl val="0"/>
      </c:catAx>
      <c:valAx>
        <c:axId val="356930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56929672"/>
        <c:crosses val="autoZero"/>
        <c:crossBetween val="midCat"/>
      </c:valAx>
      <c:serAx>
        <c:axId val="34900111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56930000"/>
        <c:crosses val="autoZero"/>
      </c:ser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Citlivostní analýza pro změnu nákladů na ztráty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Kabelová varianta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List1!$F$28:$F$32</c:f>
              <c:numCache>
                <c:formatCode>General</c:formatCode>
                <c:ptCount val="5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7</c:v>
                </c:pt>
                <c:pt idx="4">
                  <c:v>9</c:v>
                </c:pt>
              </c:numCache>
            </c:numRef>
          </c:xVal>
          <c:yVal>
            <c:numRef>
              <c:f>List1!$G$28:$G$32</c:f>
              <c:numCache>
                <c:formatCode>#,##0</c:formatCode>
                <c:ptCount val="5"/>
                <c:pt idx="0">
                  <c:v>1243174.9348596823</c:v>
                </c:pt>
                <c:pt idx="1">
                  <c:v>1315806.9348596823</c:v>
                </c:pt>
                <c:pt idx="2">
                  <c:v>1388438.9348596823</c:v>
                </c:pt>
                <c:pt idx="3">
                  <c:v>1461070.9348596823</c:v>
                </c:pt>
                <c:pt idx="4">
                  <c:v>1533702.9348596823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F8-4AC7-AF72-4400E190ED3A}"/>
            </c:ext>
          </c:extLst>
        </c:ser>
        <c:ser>
          <c:idx val="1"/>
          <c:order val="1"/>
          <c:tx>
            <c:v>Kombinovaná varianta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List1!$H$28:$H$32</c:f>
              <c:numCache>
                <c:formatCode>General</c:formatCode>
                <c:ptCount val="5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7</c:v>
                </c:pt>
                <c:pt idx="4">
                  <c:v>9</c:v>
                </c:pt>
              </c:numCache>
            </c:numRef>
          </c:xVal>
          <c:yVal>
            <c:numRef>
              <c:f>List1!$I$28:$I$32</c:f>
              <c:numCache>
                <c:formatCode>#,##0</c:formatCode>
                <c:ptCount val="5"/>
                <c:pt idx="0">
                  <c:v>1524240.9400816183</c:v>
                </c:pt>
                <c:pt idx="1">
                  <c:v>1595892.9400816183</c:v>
                </c:pt>
                <c:pt idx="2">
                  <c:v>1667544.9400816183</c:v>
                </c:pt>
                <c:pt idx="3">
                  <c:v>1739196.9400816183</c:v>
                </c:pt>
                <c:pt idx="4">
                  <c:v>1810848.9400816183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3F8-4AC7-AF72-4400E190ED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7146584"/>
        <c:axId val="727146936"/>
      </c:scatterChart>
      <c:valAx>
        <c:axId val="727146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Náklady</a:t>
                </a:r>
                <a:r>
                  <a:rPr lang="cs-CZ" baseline="0"/>
                  <a:t> na ztráty [Kč/kWh]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27146936"/>
        <c:crosses val="autoZero"/>
        <c:crossBetween val="midCat"/>
      </c:valAx>
      <c:valAx>
        <c:axId val="727146936"/>
        <c:scaling>
          <c:orientation val="minMax"/>
          <c:min val="12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RCF variant [Kč]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271465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surface3DChart>
        <c:wireframe val="0"/>
        <c:ser>
          <c:idx val="0"/>
          <c:order val="0"/>
          <c:tx>
            <c:strRef>
              <c:f>List1!$AH$3</c:f>
              <c:strCache>
                <c:ptCount val="1"/>
                <c:pt idx="0">
                  <c:v>1</c:v>
                </c:pt>
              </c:strCache>
            </c:strRef>
          </c:tx>
          <c:cat>
            <c:numRef>
              <c:f>List1!$AG$13:$AG$18</c:f>
              <c:numCache>
                <c:formatCode>General</c:formatCode>
                <c:ptCount val="6"/>
                <c:pt idx="0">
                  <c:v>0</c:v>
                </c:pt>
                <c:pt idx="1">
                  <c:v>50</c:v>
                </c:pt>
                <c:pt idx="2">
                  <c:v>150</c:v>
                </c:pt>
                <c:pt idx="3">
                  <c:v>200</c:v>
                </c:pt>
                <c:pt idx="4">
                  <c:v>300</c:v>
                </c:pt>
                <c:pt idx="5">
                  <c:v>400</c:v>
                </c:pt>
              </c:numCache>
            </c:numRef>
          </c:cat>
          <c:val>
            <c:numRef>
              <c:f>List1!$AH$13:$AH$18</c:f>
              <c:numCache>
                <c:formatCode>_-* #\ ##0_-;\-* #\ ##0_-;_-* "-"??_-;_-@_-</c:formatCode>
                <c:ptCount val="6"/>
                <c:pt idx="0">
                  <c:v>1206194.1025816184</c:v>
                </c:pt>
                <c:pt idx="1">
                  <c:v>1276871.1775816183</c:v>
                </c:pt>
                <c:pt idx="2">
                  <c:v>1418225.3275816184</c:v>
                </c:pt>
                <c:pt idx="3">
                  <c:v>1488902.4025816184</c:v>
                </c:pt>
                <c:pt idx="4">
                  <c:v>1630256.5525816183</c:v>
                </c:pt>
                <c:pt idx="5">
                  <c:v>1771610.7025816184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D8-4A12-96DE-9F2739C06B50}"/>
            </c:ext>
          </c:extLst>
        </c:ser>
        <c:ser>
          <c:idx val="1"/>
          <c:order val="1"/>
          <c:tx>
            <c:strRef>
              <c:f>List1!$AI$3</c:f>
              <c:strCache>
                <c:ptCount val="1"/>
                <c:pt idx="0">
                  <c:v>2</c:v>
                </c:pt>
              </c:strCache>
            </c:strRef>
          </c:tx>
          <c:cat>
            <c:numRef>
              <c:f>List1!$AG$13:$AG$18</c:f>
              <c:numCache>
                <c:formatCode>General</c:formatCode>
                <c:ptCount val="6"/>
                <c:pt idx="0">
                  <c:v>0</c:v>
                </c:pt>
                <c:pt idx="1">
                  <c:v>50</c:v>
                </c:pt>
                <c:pt idx="2">
                  <c:v>150</c:v>
                </c:pt>
                <c:pt idx="3">
                  <c:v>200</c:v>
                </c:pt>
                <c:pt idx="4">
                  <c:v>300</c:v>
                </c:pt>
                <c:pt idx="5">
                  <c:v>400</c:v>
                </c:pt>
              </c:numCache>
            </c:numRef>
          </c:cat>
          <c:val>
            <c:numRef>
              <c:f>List1!$AI$13:$AI$18</c:f>
              <c:numCache>
                <c:formatCode>_-* #\ ##0_-;\-* #\ ##0_-;_-* "-"??_-;_-@_-</c:formatCode>
                <c:ptCount val="6"/>
                <c:pt idx="0">
                  <c:v>1242020.1025816184</c:v>
                </c:pt>
                <c:pt idx="1">
                  <c:v>1312697.1775816183</c:v>
                </c:pt>
                <c:pt idx="2">
                  <c:v>1454051.3275816184</c:v>
                </c:pt>
                <c:pt idx="3">
                  <c:v>1524728.4025816184</c:v>
                </c:pt>
                <c:pt idx="4">
                  <c:v>1666082.5525816183</c:v>
                </c:pt>
                <c:pt idx="5">
                  <c:v>1807436.7025816184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D8-4A12-96DE-9F2739C06B50}"/>
            </c:ext>
          </c:extLst>
        </c:ser>
        <c:ser>
          <c:idx val="2"/>
          <c:order val="2"/>
          <c:tx>
            <c:strRef>
              <c:f>List1!$AJ$3</c:f>
              <c:strCache>
                <c:ptCount val="1"/>
                <c:pt idx="0">
                  <c:v>3</c:v>
                </c:pt>
              </c:strCache>
            </c:strRef>
          </c:tx>
          <c:cat>
            <c:numRef>
              <c:f>List1!$AG$13:$AG$18</c:f>
              <c:numCache>
                <c:formatCode>General</c:formatCode>
                <c:ptCount val="6"/>
                <c:pt idx="0">
                  <c:v>0</c:v>
                </c:pt>
                <c:pt idx="1">
                  <c:v>50</c:v>
                </c:pt>
                <c:pt idx="2">
                  <c:v>150</c:v>
                </c:pt>
                <c:pt idx="3">
                  <c:v>200</c:v>
                </c:pt>
                <c:pt idx="4">
                  <c:v>300</c:v>
                </c:pt>
                <c:pt idx="5">
                  <c:v>400</c:v>
                </c:pt>
              </c:numCache>
            </c:numRef>
          </c:cat>
          <c:val>
            <c:numRef>
              <c:f>List1!$AJ$13:$AJ$18</c:f>
              <c:numCache>
                <c:formatCode>_-* #\ ##0_-;\-* #\ ##0_-;_-* "-"??_-;_-@_-</c:formatCode>
                <c:ptCount val="6"/>
                <c:pt idx="0">
                  <c:v>1277846.1025816184</c:v>
                </c:pt>
                <c:pt idx="1">
                  <c:v>1348523.1775816183</c:v>
                </c:pt>
                <c:pt idx="2">
                  <c:v>1489877.3275816184</c:v>
                </c:pt>
                <c:pt idx="3">
                  <c:v>1560554.4025816184</c:v>
                </c:pt>
                <c:pt idx="4">
                  <c:v>1701908.5525816183</c:v>
                </c:pt>
                <c:pt idx="5">
                  <c:v>1843262.7025816184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D8-4A12-96DE-9F2739C06B50}"/>
            </c:ext>
          </c:extLst>
        </c:ser>
        <c:ser>
          <c:idx val="3"/>
          <c:order val="3"/>
          <c:tx>
            <c:strRef>
              <c:f>List1!$AK$3</c:f>
              <c:strCache>
                <c:ptCount val="1"/>
                <c:pt idx="0">
                  <c:v>4</c:v>
                </c:pt>
              </c:strCache>
            </c:strRef>
          </c:tx>
          <c:cat>
            <c:numRef>
              <c:f>List1!$AG$13:$AG$18</c:f>
              <c:numCache>
                <c:formatCode>General</c:formatCode>
                <c:ptCount val="6"/>
                <c:pt idx="0">
                  <c:v>0</c:v>
                </c:pt>
                <c:pt idx="1">
                  <c:v>50</c:v>
                </c:pt>
                <c:pt idx="2">
                  <c:v>150</c:v>
                </c:pt>
                <c:pt idx="3">
                  <c:v>200</c:v>
                </c:pt>
                <c:pt idx="4">
                  <c:v>300</c:v>
                </c:pt>
                <c:pt idx="5">
                  <c:v>400</c:v>
                </c:pt>
              </c:numCache>
            </c:numRef>
          </c:cat>
          <c:val>
            <c:numRef>
              <c:f>List1!$AK$13:$AK$18</c:f>
              <c:numCache>
                <c:formatCode>_-* #\ ##0_-;\-* #\ ##0_-;_-* "-"??_-;_-@_-</c:formatCode>
                <c:ptCount val="6"/>
                <c:pt idx="0">
                  <c:v>1313672.1025816184</c:v>
                </c:pt>
                <c:pt idx="1">
                  <c:v>1384349.1775816183</c:v>
                </c:pt>
                <c:pt idx="2">
                  <c:v>1525703.3275816184</c:v>
                </c:pt>
                <c:pt idx="3">
                  <c:v>1596380.4025816184</c:v>
                </c:pt>
                <c:pt idx="4">
                  <c:v>1737734.5525816183</c:v>
                </c:pt>
                <c:pt idx="5">
                  <c:v>1879088.7025816184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D8-4A12-96DE-9F2739C06B50}"/>
            </c:ext>
          </c:extLst>
        </c:ser>
        <c:ser>
          <c:idx val="4"/>
          <c:order val="4"/>
          <c:tx>
            <c:strRef>
              <c:f>List1!$AL$3</c:f>
              <c:strCache>
                <c:ptCount val="1"/>
                <c:pt idx="0">
                  <c:v>5</c:v>
                </c:pt>
              </c:strCache>
            </c:strRef>
          </c:tx>
          <c:cat>
            <c:numRef>
              <c:f>List1!$AG$13:$AG$18</c:f>
              <c:numCache>
                <c:formatCode>General</c:formatCode>
                <c:ptCount val="6"/>
                <c:pt idx="0">
                  <c:v>0</c:v>
                </c:pt>
                <c:pt idx="1">
                  <c:v>50</c:v>
                </c:pt>
                <c:pt idx="2">
                  <c:v>150</c:v>
                </c:pt>
                <c:pt idx="3">
                  <c:v>200</c:v>
                </c:pt>
                <c:pt idx="4">
                  <c:v>300</c:v>
                </c:pt>
                <c:pt idx="5">
                  <c:v>400</c:v>
                </c:pt>
              </c:numCache>
            </c:numRef>
          </c:cat>
          <c:val>
            <c:numRef>
              <c:f>List1!$AL$13:$AL$18</c:f>
              <c:numCache>
                <c:formatCode>_-* #\ ##0_-;\-* #\ ##0_-;_-* "-"??_-;_-@_-</c:formatCode>
                <c:ptCount val="6"/>
                <c:pt idx="0">
                  <c:v>1349498.1025816184</c:v>
                </c:pt>
                <c:pt idx="1">
                  <c:v>1420175.1775816183</c:v>
                </c:pt>
                <c:pt idx="2">
                  <c:v>1561529.3275816184</c:v>
                </c:pt>
                <c:pt idx="3">
                  <c:v>1632206.4025816184</c:v>
                </c:pt>
                <c:pt idx="4">
                  <c:v>1773560.5525816183</c:v>
                </c:pt>
                <c:pt idx="5">
                  <c:v>1914914.7025816184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D8-4A12-96DE-9F2739C06B50}"/>
            </c:ext>
          </c:extLst>
        </c:ser>
        <c:bandFmts>
          <c:bandFmt>
            <c:idx val="6"/>
            <c:spPr>
              <a:solidFill>
                <a:schemeClr val="accent1">
                  <a:lumMod val="60000"/>
                </a:schemeClr>
              </a:solidFill>
              <a:ln/>
              <a:effectLst/>
              <a:sp3d/>
            </c:spPr>
          </c:bandFmt>
          <c:bandFmt>
            <c:idx val="7"/>
            <c:spPr>
              <a:solidFill>
                <a:schemeClr val="accent2">
                  <a:lumMod val="60000"/>
                </a:schemeClr>
              </a:solidFill>
              <a:ln/>
              <a:effectLst/>
              <a:sp3d/>
            </c:spPr>
          </c:bandFmt>
          <c:bandFmt>
            <c:idx val="8"/>
            <c:spPr>
              <a:solidFill>
                <a:schemeClr val="accent3">
                  <a:lumMod val="60000"/>
                </a:schemeClr>
              </a:solidFill>
              <a:ln/>
              <a:effectLst/>
              <a:sp3d/>
            </c:spPr>
          </c:bandFmt>
          <c:bandFmt>
            <c:idx val="9"/>
            <c:spPr>
              <a:solidFill>
                <a:schemeClr val="accent4">
                  <a:lumMod val="60000"/>
                </a:schemeClr>
              </a:solidFill>
              <a:ln/>
              <a:effectLst/>
              <a:sp3d/>
            </c:spPr>
          </c:bandFmt>
          <c:bandFmt>
            <c:idx val="10"/>
            <c:spPr>
              <a:solidFill>
                <a:schemeClr val="accent5">
                  <a:lumMod val="60000"/>
                </a:schemeClr>
              </a:solidFill>
              <a:ln/>
              <a:effectLst/>
              <a:sp3d/>
            </c:spPr>
          </c:bandFmt>
          <c:bandFmt>
            <c:idx val="11"/>
            <c:spPr>
              <a:solidFill>
                <a:schemeClr val="accent6">
                  <a:lumMod val="60000"/>
                </a:schemeClr>
              </a:solidFill>
              <a:ln/>
              <a:effectLst/>
              <a:sp3d/>
            </c:spPr>
          </c:bandFmt>
          <c:bandFm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/>
              <a:effectLst/>
              <a:sp3d/>
            </c:spPr>
          </c:bandFmt>
        </c:bandFmts>
        <c:axId val="356929672"/>
        <c:axId val="356930000"/>
        <c:axId val="349001112"/>
      </c:surface3DChart>
      <c:catAx>
        <c:axId val="356929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56930000"/>
        <c:crosses val="autoZero"/>
        <c:auto val="1"/>
        <c:lblAlgn val="ctr"/>
        <c:lblOffset val="100"/>
        <c:noMultiLvlLbl val="0"/>
      </c:catAx>
      <c:valAx>
        <c:axId val="356930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56929672"/>
        <c:crosses val="autoZero"/>
        <c:crossBetween val="midCat"/>
      </c:valAx>
      <c:serAx>
        <c:axId val="34900111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56930000"/>
        <c:crosses val="autoZero"/>
      </c:ser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691404</xdr:colOff>
      <xdr:row>9</xdr:row>
      <xdr:rowOff>162934</xdr:rowOff>
    </xdr:from>
    <xdr:to>
      <xdr:col>10</xdr:col>
      <xdr:colOff>809177</xdr:colOff>
      <xdr:row>23</xdr:row>
      <xdr:rowOff>126739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347662</xdr:colOff>
      <xdr:row>9</xdr:row>
      <xdr:rowOff>152400</xdr:rowOff>
    </xdr:from>
    <xdr:to>
      <xdr:col>16</xdr:col>
      <xdr:colOff>328612</xdr:colOff>
      <xdr:row>23</xdr:row>
      <xdr:rowOff>95250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396128</xdr:colOff>
      <xdr:row>9</xdr:row>
      <xdr:rowOff>142875</xdr:rowOff>
    </xdr:from>
    <xdr:to>
      <xdr:col>21</xdr:col>
      <xdr:colOff>621366</xdr:colOff>
      <xdr:row>23</xdr:row>
      <xdr:rowOff>85725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32</xdr:col>
      <xdr:colOff>425824</xdr:colOff>
      <xdr:row>19</xdr:row>
      <xdr:rowOff>40341</xdr:rowOff>
    </xdr:from>
    <xdr:to>
      <xdr:col>37</xdr:col>
      <xdr:colOff>795618</xdr:colOff>
      <xdr:row>32</xdr:row>
      <xdr:rowOff>161365</xdr:rowOff>
    </xdr:to>
    <xdr:graphicFrame macro="">
      <xdr:nvGraphicFramePr>
        <xdr:cNvPr id="6" name="Graf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638735</xdr:colOff>
      <xdr:row>32</xdr:row>
      <xdr:rowOff>179294</xdr:rowOff>
    </xdr:from>
    <xdr:to>
      <xdr:col>10</xdr:col>
      <xdr:colOff>756508</xdr:colOff>
      <xdr:row>46</xdr:row>
      <xdr:rowOff>143098</xdr:rowOff>
    </xdr:to>
    <xdr:graphicFrame macro="">
      <xdr:nvGraphicFramePr>
        <xdr:cNvPr id="7" name="Graf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32</xdr:col>
      <xdr:colOff>470647</xdr:colOff>
      <xdr:row>33</xdr:row>
      <xdr:rowOff>78442</xdr:rowOff>
    </xdr:from>
    <xdr:to>
      <xdr:col>38</xdr:col>
      <xdr:colOff>0</xdr:colOff>
      <xdr:row>46</xdr:row>
      <xdr:rowOff>199465</xdr:rowOff>
    </xdr:to>
    <xdr:graphicFrame macro="">
      <xdr:nvGraphicFramePr>
        <xdr:cNvPr id="8" name="Graf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L33"/>
  <sheetViews>
    <sheetView tabSelected="1" zoomScaleNormal="100" workbookViewId="0">
      <selection activeCell="H10" sqref="H10"/>
    </sheetView>
  </sheetViews>
  <sheetFormatPr defaultColWidth="11" defaultRowHeight="15.75" x14ac:dyDescent="0.25"/>
  <cols>
    <col min="2" max="2" width="32.5" bestFit="1" customWidth="1"/>
    <col min="3" max="3" width="16" bestFit="1" customWidth="1"/>
    <col min="4" max="4" width="19.875" bestFit="1" customWidth="1"/>
    <col min="6" max="6" width="4.875" bestFit="1" customWidth="1"/>
    <col min="7" max="7" width="16.25" bestFit="1" customWidth="1"/>
    <col min="8" max="8" width="4.375" bestFit="1" customWidth="1"/>
    <col min="9" max="10" width="12.375" bestFit="1" customWidth="1"/>
    <col min="11" max="11" width="15.875" bestFit="1" customWidth="1"/>
    <col min="12" max="13" width="12.625" customWidth="1"/>
    <col min="15" max="15" width="33.75" bestFit="1" customWidth="1"/>
    <col min="16" max="16" width="15.5" bestFit="1" customWidth="1"/>
    <col min="17" max="17" width="11.375" bestFit="1" customWidth="1"/>
    <col min="18" max="19" width="11.875" bestFit="1" customWidth="1"/>
    <col min="26" max="26" width="13.125" bestFit="1" customWidth="1"/>
    <col min="27" max="31" width="12.875" bestFit="1" customWidth="1"/>
    <col min="33" max="33" width="15.875" bestFit="1" customWidth="1"/>
  </cols>
  <sheetData>
    <row r="1" spans="2:38" x14ac:dyDescent="0.25">
      <c r="G1" t="s">
        <v>22</v>
      </c>
    </row>
    <row r="2" spans="2:38" x14ac:dyDescent="0.25">
      <c r="C2" t="s">
        <v>1</v>
      </c>
      <c r="D2" t="s">
        <v>0</v>
      </c>
      <c r="G2" t="s">
        <v>24</v>
      </c>
      <c r="I2" t="s">
        <v>23</v>
      </c>
      <c r="O2" t="s">
        <v>25</v>
      </c>
      <c r="AA2" t="s">
        <v>30</v>
      </c>
      <c r="AG2" s="12" t="s">
        <v>27</v>
      </c>
      <c r="AH2" s="11" t="s">
        <v>3</v>
      </c>
      <c r="AI2" s="11"/>
      <c r="AJ2" s="11"/>
      <c r="AK2" s="11"/>
      <c r="AL2" s="11"/>
    </row>
    <row r="3" spans="2:38" x14ac:dyDescent="0.25">
      <c r="B3" t="s">
        <v>16</v>
      </c>
      <c r="C3" s="2">
        <v>15305800</v>
      </c>
      <c r="D3" s="2">
        <v>14409700</v>
      </c>
      <c r="G3" s="2">
        <f>C23</f>
        <v>1315806.9348596823</v>
      </c>
      <c r="I3" s="2">
        <f>D23</f>
        <v>1595892.9400816183</v>
      </c>
      <c r="K3" s="6" t="s">
        <v>27</v>
      </c>
      <c r="L3" s="6" t="s">
        <v>24</v>
      </c>
      <c r="M3" s="6" t="s">
        <v>23</v>
      </c>
      <c r="O3" s="7" t="s">
        <v>11</v>
      </c>
      <c r="P3" s="8">
        <f>C11/$C$23</f>
        <v>0.8283331171042293</v>
      </c>
      <c r="Q3" s="8">
        <f>D11/$D$23</f>
        <v>0.64307014387138783</v>
      </c>
      <c r="Z3" s="1">
        <f>C23</f>
        <v>1315806.9348596823</v>
      </c>
      <c r="AA3">
        <v>1</v>
      </c>
      <c r="AB3">
        <v>2</v>
      </c>
      <c r="AC3">
        <v>3</v>
      </c>
      <c r="AD3">
        <v>4</v>
      </c>
      <c r="AE3">
        <v>5</v>
      </c>
      <c r="AG3" s="12"/>
      <c r="AH3" s="6">
        <v>1</v>
      </c>
      <c r="AI3" s="6">
        <v>2</v>
      </c>
      <c r="AJ3" s="6">
        <v>3</v>
      </c>
      <c r="AK3" s="6">
        <v>4</v>
      </c>
      <c r="AL3" s="6">
        <v>5</v>
      </c>
    </row>
    <row r="4" spans="2:38" x14ac:dyDescent="0.25">
      <c r="B4" t="s">
        <v>17</v>
      </c>
      <c r="C4" s="2">
        <v>1130112</v>
      </c>
      <c r="D4" s="2">
        <v>1130112</v>
      </c>
      <c r="F4">
        <v>0</v>
      </c>
      <c r="G4" s="2">
        <f t="dataTable" ref="G4:G9" dt2D="0" dtr="0" r1="C19"/>
        <v>1275403.4598596822</v>
      </c>
      <c r="H4">
        <v>0</v>
      </c>
      <c r="I4" s="2">
        <f t="dataTable" ref="I4:I9" dt2D="0" dtr="0" r1="D19"/>
        <v>1277846.1025816184</v>
      </c>
      <c r="K4" s="6">
        <v>0</v>
      </c>
      <c r="L4" s="13">
        <v>1275403.4598596822</v>
      </c>
      <c r="M4" s="13">
        <v>1277846.1025816184</v>
      </c>
      <c r="O4" s="7" t="s">
        <v>26</v>
      </c>
      <c r="P4" s="8">
        <f>C13/$C$23</f>
        <v>5.8161268171277009E-2</v>
      </c>
      <c r="Q4" s="8">
        <f>D13/$C$23</f>
        <v>0.10951226671819184</v>
      </c>
      <c r="Z4">
        <v>0</v>
      </c>
      <c r="AA4" s="10">
        <f t="dataTable" ref="AA4:AE9" dt2D="1" dtr="1" r1="C16" r2="C19" ca="1"/>
        <v>1202771.4598596822</v>
      </c>
      <c r="AB4" s="10">
        <v>1239087.4598596822</v>
      </c>
      <c r="AC4" s="10">
        <v>1275403.4598596822</v>
      </c>
      <c r="AD4" s="10">
        <v>1311719.4598596822</v>
      </c>
      <c r="AE4" s="10">
        <v>1348035.4598596822</v>
      </c>
      <c r="AG4" s="6">
        <v>0</v>
      </c>
      <c r="AH4" s="10">
        <v>1202771.4598596822</v>
      </c>
      <c r="AI4" s="10">
        <v>1239087.4598596822</v>
      </c>
      <c r="AJ4" s="10">
        <v>1275403.4598596822</v>
      </c>
      <c r="AK4" s="10">
        <v>1311719.4598596822</v>
      </c>
      <c r="AL4" s="10">
        <v>1348035.4598596822</v>
      </c>
    </row>
    <row r="5" spans="2:38" x14ac:dyDescent="0.25">
      <c r="B5" t="s">
        <v>15</v>
      </c>
      <c r="C5" s="2">
        <f>C3-C4</f>
        <v>14175688</v>
      </c>
      <c r="D5" s="2">
        <f>D3-D4</f>
        <v>13279588</v>
      </c>
      <c r="F5">
        <v>50</v>
      </c>
      <c r="G5" s="2">
        <v>1284382.0098596823</v>
      </c>
      <c r="H5">
        <v>50</v>
      </c>
      <c r="I5" s="2">
        <v>1348523.1775816183</v>
      </c>
      <c r="K5" s="6">
        <v>50</v>
      </c>
      <c r="L5" s="13">
        <v>1284382.0098596823</v>
      </c>
      <c r="M5" s="13">
        <v>1348523.1775816183</v>
      </c>
      <c r="O5" s="7" t="s">
        <v>5</v>
      </c>
      <c r="P5" s="8">
        <f>C18/$C$23</f>
        <v>8.2799381211361545E-2</v>
      </c>
      <c r="Q5" s="8">
        <f>D18/$D$23</f>
        <v>6.7346622884680019E-2</v>
      </c>
      <c r="Z5">
        <v>50</v>
      </c>
      <c r="AA5" s="10">
        <v>1211750.0098596823</v>
      </c>
      <c r="AB5" s="10">
        <v>1248066.0098596823</v>
      </c>
      <c r="AC5" s="10">
        <v>1284382.0098596823</v>
      </c>
      <c r="AD5" s="10">
        <v>1320698.0098596823</v>
      </c>
      <c r="AE5" s="10">
        <v>1357014.0098596823</v>
      </c>
      <c r="AG5" s="6">
        <v>50</v>
      </c>
      <c r="AH5" s="10">
        <v>1211750.0098596823</v>
      </c>
      <c r="AI5" s="10">
        <v>1248066.0098596823</v>
      </c>
      <c r="AJ5" s="10">
        <v>1284382.0098596823</v>
      </c>
      <c r="AK5" s="10">
        <v>1320698.0098596823</v>
      </c>
      <c r="AL5" s="10">
        <v>1357014.0098596823</v>
      </c>
    </row>
    <row r="6" spans="2:38" x14ac:dyDescent="0.25">
      <c r="B6" t="s">
        <v>14</v>
      </c>
      <c r="C6" s="4">
        <v>6.54E-2</v>
      </c>
      <c r="D6" s="4">
        <v>6.54E-2</v>
      </c>
      <c r="F6">
        <v>150</v>
      </c>
      <c r="G6" s="2">
        <v>1302339.1098596822</v>
      </c>
      <c r="H6">
        <v>150</v>
      </c>
      <c r="I6" s="2">
        <v>1489877.3275816184</v>
      </c>
      <c r="K6" s="6">
        <v>150</v>
      </c>
      <c r="L6" s="13">
        <v>1302339.1098596822</v>
      </c>
      <c r="M6" s="13">
        <v>1489877.3275816184</v>
      </c>
      <c r="O6" s="7" t="s">
        <v>7</v>
      </c>
      <c r="P6" s="8">
        <f>C22/$C$23</f>
        <v>3.0706233513132095E-2</v>
      </c>
      <c r="Q6" s="8">
        <f>D22/$D$23</f>
        <v>0.19929083556427926</v>
      </c>
      <c r="Z6">
        <v>150</v>
      </c>
      <c r="AA6" s="10">
        <v>1229707.1098596822</v>
      </c>
      <c r="AB6" s="10">
        <v>1266023.1098596822</v>
      </c>
      <c r="AC6" s="10">
        <v>1302339.1098596822</v>
      </c>
      <c r="AD6" s="10">
        <v>1338655.1098596822</v>
      </c>
      <c r="AE6" s="10">
        <v>1374971.1098596822</v>
      </c>
      <c r="AG6" s="6">
        <v>150</v>
      </c>
      <c r="AH6" s="10">
        <v>1229707.1098596822</v>
      </c>
      <c r="AI6" s="10">
        <v>1266023.1098596822</v>
      </c>
      <c r="AJ6" s="10">
        <v>1302339.1098596822</v>
      </c>
      <c r="AK6" s="10">
        <v>1338655.1098596822</v>
      </c>
      <c r="AL6" s="10">
        <v>1374971.1098596822</v>
      </c>
    </row>
    <row r="7" spans="2:38" x14ac:dyDescent="0.25">
      <c r="B7" t="s">
        <v>18</v>
      </c>
      <c r="C7" s="3">
        <f>PMT(C6,35,-1)</f>
        <v>7.3393012217479708E-2</v>
      </c>
      <c r="D7" s="3">
        <f>PMT(D6,35,-1)</f>
        <v>7.3393012217479708E-2</v>
      </c>
      <c r="F7">
        <v>200</v>
      </c>
      <c r="G7" s="2">
        <v>1311317.6598596822</v>
      </c>
      <c r="H7">
        <v>200</v>
      </c>
      <c r="I7" s="2">
        <v>1560554.4025816184</v>
      </c>
      <c r="K7" s="6">
        <v>200</v>
      </c>
      <c r="L7" s="13">
        <v>1311317.6598596822</v>
      </c>
      <c r="M7" s="13">
        <v>1560554.4025816184</v>
      </c>
      <c r="O7" s="7" t="s">
        <v>8</v>
      </c>
      <c r="P7" s="1"/>
      <c r="Q7" s="1"/>
      <c r="Z7">
        <v>200</v>
      </c>
      <c r="AA7" s="10">
        <v>1238685.6598596822</v>
      </c>
      <c r="AB7" s="10">
        <v>1275001.6598596822</v>
      </c>
      <c r="AC7" s="10">
        <v>1311317.6598596822</v>
      </c>
      <c r="AD7" s="10">
        <v>1347633.6598596822</v>
      </c>
      <c r="AE7" s="10">
        <v>1383949.6598596822</v>
      </c>
      <c r="AG7" s="6">
        <v>200</v>
      </c>
      <c r="AH7" s="10">
        <v>1238685.6598596822</v>
      </c>
      <c r="AI7" s="10">
        <v>1275001.6598596822</v>
      </c>
      <c r="AJ7" s="10">
        <v>1311317.6598596822</v>
      </c>
      <c r="AK7" s="10">
        <v>1347633.6598596822</v>
      </c>
      <c r="AL7" s="10">
        <v>1383949.6598596822</v>
      </c>
    </row>
    <row r="8" spans="2:38" x14ac:dyDescent="0.25">
      <c r="B8" t="s">
        <v>13</v>
      </c>
      <c r="C8" s="1">
        <f>C4*C7</f>
        <v>82942.32382312043</v>
      </c>
      <c r="D8" s="1">
        <f>D4*D7</f>
        <v>82942.32382312043</v>
      </c>
      <c r="F8">
        <v>300</v>
      </c>
      <c r="G8" s="2">
        <v>1329274.7598596823</v>
      </c>
      <c r="H8">
        <v>300</v>
      </c>
      <c r="I8" s="2">
        <v>1701908.5525816183</v>
      </c>
      <c r="K8" s="6">
        <v>300</v>
      </c>
      <c r="L8" s="13">
        <v>1329274.7598596823</v>
      </c>
      <c r="M8" s="13">
        <v>1701908.5525816183</v>
      </c>
      <c r="Z8">
        <v>300</v>
      </c>
      <c r="AA8" s="10">
        <v>1256642.7598596823</v>
      </c>
      <c r="AB8" s="10">
        <v>1292958.7598596823</v>
      </c>
      <c r="AC8" s="10">
        <v>1329274.7598596823</v>
      </c>
      <c r="AD8" s="10">
        <v>1365590.7598596823</v>
      </c>
      <c r="AE8" s="10">
        <v>1401906.7598596823</v>
      </c>
      <c r="AG8" s="6">
        <v>300</v>
      </c>
      <c r="AH8" s="10">
        <v>1256642.7598596823</v>
      </c>
      <c r="AI8" s="10">
        <v>1292958.7598596823</v>
      </c>
      <c r="AJ8" s="10">
        <v>1329274.7598596823</v>
      </c>
      <c r="AK8" s="10">
        <v>1365590.7598596823</v>
      </c>
      <c r="AL8" s="10">
        <v>1401906.7598596823</v>
      </c>
    </row>
    <row r="9" spans="2:38" x14ac:dyDescent="0.25">
      <c r="B9" t="s">
        <v>19</v>
      </c>
      <c r="C9" s="3">
        <f>PMT(C6,40,-1)</f>
        <v>7.1035997408842644E-2</v>
      </c>
      <c r="D9" s="3">
        <f>PMT(D6,40,-1)</f>
        <v>7.1035997408842644E-2</v>
      </c>
      <c r="F9">
        <v>400</v>
      </c>
      <c r="G9" s="2">
        <v>1347231.8598596822</v>
      </c>
      <c r="H9">
        <v>400</v>
      </c>
      <c r="I9" s="2">
        <v>1843262.7025816184</v>
      </c>
      <c r="K9" s="6">
        <v>400</v>
      </c>
      <c r="L9" s="13">
        <v>1347231.8598596822</v>
      </c>
      <c r="M9" s="13">
        <v>1843262.7025816184</v>
      </c>
      <c r="Z9">
        <v>400</v>
      </c>
      <c r="AA9" s="10">
        <v>1274599.8598596822</v>
      </c>
      <c r="AB9" s="10">
        <v>1310915.8598596822</v>
      </c>
      <c r="AC9" s="10">
        <v>1347231.8598596822</v>
      </c>
      <c r="AD9" s="10">
        <v>1383547.8598596822</v>
      </c>
      <c r="AE9" s="10">
        <v>1419863.8598596822</v>
      </c>
      <c r="AG9" s="6">
        <v>400</v>
      </c>
      <c r="AH9" s="10">
        <v>1274599.8598596822</v>
      </c>
      <c r="AI9" s="10">
        <v>1310915.8598596822</v>
      </c>
      <c r="AJ9" s="10">
        <v>1347231.8598596822</v>
      </c>
      <c r="AK9" s="10">
        <v>1383547.8598596822</v>
      </c>
      <c r="AL9" s="10">
        <v>1419863.8598596822</v>
      </c>
    </row>
    <row r="10" spans="2:38" x14ac:dyDescent="0.25">
      <c r="B10" t="s">
        <v>12</v>
      </c>
      <c r="C10" s="1">
        <f>C5*C9</f>
        <v>1006984.1360365618</v>
      </c>
      <c r="D10" s="1">
        <f>D5*D9</f>
        <v>943328.77875849791</v>
      </c>
    </row>
    <row r="11" spans="2:38" x14ac:dyDescent="0.25">
      <c r="B11" s="7" t="s">
        <v>11</v>
      </c>
      <c r="C11" s="14">
        <f>C10+C8</f>
        <v>1089926.4598596822</v>
      </c>
      <c r="D11" s="14">
        <f>D10+D8</f>
        <v>1026271.1025816184</v>
      </c>
      <c r="AA11" t="s">
        <v>23</v>
      </c>
      <c r="AG11" s="12" t="s">
        <v>27</v>
      </c>
      <c r="AH11" s="11" t="s">
        <v>3</v>
      </c>
      <c r="AI11" s="11"/>
      <c r="AJ11" s="11"/>
      <c r="AK11" s="11"/>
      <c r="AL11" s="11"/>
    </row>
    <row r="12" spans="2:38" x14ac:dyDescent="0.25">
      <c r="B12" t="s">
        <v>2</v>
      </c>
      <c r="C12" s="4">
        <v>5.0000000000000001E-3</v>
      </c>
      <c r="D12" s="5">
        <v>0.01</v>
      </c>
      <c r="Z12" s="1">
        <f>D23</f>
        <v>1595892.9400816183</v>
      </c>
      <c r="AA12">
        <v>1</v>
      </c>
      <c r="AB12">
        <v>2</v>
      </c>
      <c r="AC12">
        <v>3</v>
      </c>
      <c r="AD12">
        <v>4</v>
      </c>
      <c r="AE12">
        <v>5</v>
      </c>
      <c r="AG12" s="12"/>
      <c r="AH12" s="6">
        <v>1</v>
      </c>
      <c r="AI12" s="6">
        <v>2</v>
      </c>
      <c r="AJ12" s="6">
        <v>3</v>
      </c>
      <c r="AK12" s="6">
        <v>4</v>
      </c>
      <c r="AL12" s="6">
        <v>5</v>
      </c>
    </row>
    <row r="13" spans="2:38" x14ac:dyDescent="0.25">
      <c r="B13" s="7" t="s">
        <v>10</v>
      </c>
      <c r="C13" s="15">
        <f>C3*C12</f>
        <v>76529</v>
      </c>
      <c r="D13" s="16">
        <f>D3*D12</f>
        <v>144097</v>
      </c>
      <c r="Z13">
        <v>0</v>
      </c>
      <c r="AA13" s="10">
        <f t="dataTable" ref="AA13:AE18" dt2D="1" dtr="1" r1="D16" r2="D19" ca="1"/>
        <v>1206194.1025816184</v>
      </c>
      <c r="AB13" s="10">
        <v>1242020.1025816184</v>
      </c>
      <c r="AC13" s="10">
        <v>1277846.1025816184</v>
      </c>
      <c r="AD13" s="10">
        <v>1313672.1025816184</v>
      </c>
      <c r="AE13" s="10">
        <v>1349498.1025816184</v>
      </c>
      <c r="AG13" s="6">
        <v>0</v>
      </c>
      <c r="AH13" s="10">
        <v>1206194.1025816184</v>
      </c>
      <c r="AI13" s="10">
        <v>1242020.1025816184</v>
      </c>
      <c r="AJ13" s="10">
        <v>1277846.1025816184</v>
      </c>
      <c r="AK13" s="10">
        <v>1313672.1025816184</v>
      </c>
      <c r="AL13" s="10">
        <v>1349498.1025816184</v>
      </c>
    </row>
    <row r="14" spans="2:38" x14ac:dyDescent="0.25">
      <c r="B14" t="s">
        <v>20</v>
      </c>
      <c r="C14" s="1">
        <v>1400</v>
      </c>
      <c r="D14" s="1">
        <v>1400</v>
      </c>
      <c r="Z14">
        <v>50</v>
      </c>
      <c r="AA14" s="10">
        <v>1276871.1775816183</v>
      </c>
      <c r="AB14" s="10">
        <v>1312697.1775816183</v>
      </c>
      <c r="AC14" s="10">
        <v>1348523.1775816183</v>
      </c>
      <c r="AD14" s="10">
        <v>1384349.1775816183</v>
      </c>
      <c r="AE14" s="10">
        <v>1420175.1775816183</v>
      </c>
      <c r="AG14" s="6">
        <v>50</v>
      </c>
      <c r="AH14" s="10">
        <v>1276871.1775816183</v>
      </c>
      <c r="AI14" s="10">
        <v>1312697.1775816183</v>
      </c>
      <c r="AJ14" s="10">
        <v>1348523.1775816183</v>
      </c>
      <c r="AK14" s="10">
        <v>1384349.1775816183</v>
      </c>
      <c r="AL14" s="10">
        <v>1420175.1775816183</v>
      </c>
    </row>
    <row r="15" spans="2:38" x14ac:dyDescent="0.25">
      <c r="B15" t="s">
        <v>9</v>
      </c>
      <c r="C15" s="1">
        <v>25.94</v>
      </c>
      <c r="D15" s="1">
        <v>25.59</v>
      </c>
      <c r="Z15">
        <v>150</v>
      </c>
      <c r="AA15" s="10">
        <v>1418225.3275816184</v>
      </c>
      <c r="AB15" s="10">
        <v>1454051.3275816184</v>
      </c>
      <c r="AC15" s="10">
        <v>1489877.3275816184</v>
      </c>
      <c r="AD15" s="10">
        <v>1525703.3275816184</v>
      </c>
      <c r="AE15" s="10">
        <v>1561529.3275816184</v>
      </c>
      <c r="AG15" s="6">
        <v>150</v>
      </c>
      <c r="AH15" s="10">
        <v>1418225.3275816184</v>
      </c>
      <c r="AI15" s="10">
        <v>1454051.3275816184</v>
      </c>
      <c r="AJ15" s="10">
        <v>1489877.3275816184</v>
      </c>
      <c r="AK15" s="10">
        <v>1525703.3275816184</v>
      </c>
      <c r="AL15" s="10">
        <v>1561529.3275816184</v>
      </c>
    </row>
    <row r="16" spans="2:38" x14ac:dyDescent="0.25">
      <c r="B16" t="s">
        <v>3</v>
      </c>
      <c r="C16" s="2">
        <v>3</v>
      </c>
      <c r="D16" s="2">
        <v>3</v>
      </c>
      <c r="Z16">
        <v>200</v>
      </c>
      <c r="AA16" s="10">
        <v>1488902.4025816184</v>
      </c>
      <c r="AB16" s="10">
        <v>1524728.4025816184</v>
      </c>
      <c r="AC16" s="10">
        <v>1560554.4025816184</v>
      </c>
      <c r="AD16" s="10">
        <v>1596380.4025816184</v>
      </c>
      <c r="AE16" s="10">
        <v>1632206.4025816184</v>
      </c>
      <c r="AG16" s="6">
        <v>200</v>
      </c>
      <c r="AH16" s="10">
        <v>1488902.4025816184</v>
      </c>
      <c r="AI16" s="10">
        <v>1524728.4025816184</v>
      </c>
      <c r="AJ16" s="10">
        <v>1560554.4025816184</v>
      </c>
      <c r="AK16" s="10">
        <v>1596380.4025816184</v>
      </c>
      <c r="AL16" s="10">
        <v>1632206.4025816184</v>
      </c>
    </row>
    <row r="17" spans="2:38" x14ac:dyDescent="0.25">
      <c r="B17" t="s">
        <v>4</v>
      </c>
      <c r="C17" s="1">
        <f>C14*C15</f>
        <v>36316</v>
      </c>
      <c r="D17" s="1">
        <f>D14*D15</f>
        <v>35826</v>
      </c>
      <c r="Z17">
        <v>300</v>
      </c>
      <c r="AA17" s="10">
        <v>1630256.5525816183</v>
      </c>
      <c r="AB17" s="10">
        <v>1666082.5525816183</v>
      </c>
      <c r="AC17" s="10">
        <v>1701908.5525816183</v>
      </c>
      <c r="AD17" s="10">
        <v>1737734.5525816183</v>
      </c>
      <c r="AE17" s="10">
        <v>1773560.5525816183</v>
      </c>
      <c r="AG17" s="6">
        <v>300</v>
      </c>
      <c r="AH17" s="10">
        <v>1630256.5525816183</v>
      </c>
      <c r="AI17" s="10">
        <v>1666082.5525816183</v>
      </c>
      <c r="AJ17" s="10">
        <v>1701908.5525816183</v>
      </c>
      <c r="AK17" s="10">
        <v>1737734.5525816183</v>
      </c>
      <c r="AL17" s="10">
        <v>1773560.5525816183</v>
      </c>
    </row>
    <row r="18" spans="2:38" x14ac:dyDescent="0.25">
      <c r="B18" s="7" t="s">
        <v>5</v>
      </c>
      <c r="C18" s="14">
        <f>C14*C15*C16</f>
        <v>108948</v>
      </c>
      <c r="D18" s="15">
        <f>D14*D15*D16</f>
        <v>107478</v>
      </c>
      <c r="E18" s="1"/>
      <c r="F18" s="2"/>
      <c r="Z18">
        <v>400</v>
      </c>
      <c r="AA18" s="10">
        <v>1771610.7025816184</v>
      </c>
      <c r="AB18" s="10">
        <v>1807436.7025816184</v>
      </c>
      <c r="AC18" s="10">
        <v>1843262.7025816184</v>
      </c>
      <c r="AD18" s="10">
        <v>1879088.7025816184</v>
      </c>
      <c r="AE18" s="10">
        <v>1914914.7025816184</v>
      </c>
      <c r="AG18" s="6">
        <v>400</v>
      </c>
      <c r="AH18" s="10">
        <v>1771610.7025816184</v>
      </c>
      <c r="AI18" s="10">
        <v>1807436.7025816184</v>
      </c>
      <c r="AJ18" s="10">
        <v>1843262.7025816184</v>
      </c>
      <c r="AK18" s="10">
        <v>1879088.7025816184</v>
      </c>
      <c r="AL18" s="10">
        <v>1914914.7025816184</v>
      </c>
    </row>
    <row r="19" spans="2:38" x14ac:dyDescent="0.25">
      <c r="B19" t="s">
        <v>6</v>
      </c>
      <c r="C19" s="2">
        <v>225</v>
      </c>
      <c r="D19" s="2">
        <v>225</v>
      </c>
    </row>
    <row r="20" spans="2:38" x14ac:dyDescent="0.25">
      <c r="B20" t="s">
        <v>29</v>
      </c>
      <c r="C20" s="1">
        <v>30.18</v>
      </c>
      <c r="D20" s="1">
        <v>237.57</v>
      </c>
      <c r="AA20" t="s">
        <v>28</v>
      </c>
    </row>
    <row r="21" spans="2:38" x14ac:dyDescent="0.25">
      <c r="B21" t="s">
        <v>21</v>
      </c>
      <c r="C21">
        <f>357*C20/60</f>
        <v>179.571</v>
      </c>
      <c r="D21">
        <f>357*D20/60</f>
        <v>1413.5414999999998</v>
      </c>
      <c r="AA21">
        <v>1</v>
      </c>
      <c r="AB21">
        <v>2</v>
      </c>
      <c r="AC21">
        <v>3</v>
      </c>
      <c r="AD21">
        <v>4</v>
      </c>
      <c r="AE21">
        <v>5</v>
      </c>
    </row>
    <row r="22" spans="2:38" x14ac:dyDescent="0.25">
      <c r="B22" s="7" t="s">
        <v>7</v>
      </c>
      <c r="C22" s="15">
        <f>C19*C21</f>
        <v>40403.474999999999</v>
      </c>
      <c r="D22" s="14">
        <f>D19*D21</f>
        <v>318046.83749999997</v>
      </c>
      <c r="Z22">
        <v>0</v>
      </c>
      <c r="AA22" s="9">
        <f>AA4-AA13</f>
        <v>-3422.6427219361067</v>
      </c>
      <c r="AB22" s="9">
        <f t="shared" ref="AB22:AE22" si="0">AB4-AB13</f>
        <v>-2932.6427219361067</v>
      </c>
      <c r="AC22" s="9">
        <f t="shared" si="0"/>
        <v>-2442.6427219361067</v>
      </c>
      <c r="AD22" s="9">
        <f t="shared" si="0"/>
        <v>-1952.6427219361067</v>
      </c>
      <c r="AE22" s="9">
        <f t="shared" si="0"/>
        <v>-1462.6427219361067</v>
      </c>
    </row>
    <row r="23" spans="2:38" x14ac:dyDescent="0.25">
      <c r="B23" s="7" t="s">
        <v>8</v>
      </c>
      <c r="C23" s="15">
        <f>C11+C13+C18+C22</f>
        <v>1315806.9348596823</v>
      </c>
      <c r="D23" s="15">
        <f>D11+D13+D18+D22</f>
        <v>1595892.9400816183</v>
      </c>
      <c r="Z23">
        <v>50</v>
      </c>
      <c r="AA23" s="9">
        <f t="shared" ref="AA23:AE23" si="1">AA5-AA14</f>
        <v>-65121.167721936014</v>
      </c>
      <c r="AB23" s="9">
        <f t="shared" si="1"/>
        <v>-64631.167721936014</v>
      </c>
      <c r="AC23" s="9">
        <f t="shared" si="1"/>
        <v>-64141.167721936014</v>
      </c>
      <c r="AD23" s="9">
        <f t="shared" si="1"/>
        <v>-63651.167721936014</v>
      </c>
      <c r="AE23" s="9">
        <f t="shared" si="1"/>
        <v>-63161.167721936014</v>
      </c>
    </row>
    <row r="24" spans="2:38" x14ac:dyDescent="0.25">
      <c r="Z24">
        <v>150</v>
      </c>
      <c r="AA24" s="9">
        <f t="shared" ref="AA24:AE24" si="2">AA6-AA15</f>
        <v>-188518.21772193629</v>
      </c>
      <c r="AB24" s="9">
        <f t="shared" si="2"/>
        <v>-188028.21772193629</v>
      </c>
      <c r="AC24" s="9">
        <f t="shared" si="2"/>
        <v>-187538.21772193629</v>
      </c>
      <c r="AD24" s="9">
        <f t="shared" si="2"/>
        <v>-187048.21772193629</v>
      </c>
      <c r="AE24" s="9">
        <f t="shared" si="2"/>
        <v>-186558.21772193629</v>
      </c>
    </row>
    <row r="25" spans="2:38" x14ac:dyDescent="0.25">
      <c r="Z25">
        <v>200</v>
      </c>
      <c r="AA25" s="9">
        <f t="shared" ref="AA25:AE25" si="3">AA7-AA16</f>
        <v>-250216.7427219362</v>
      </c>
      <c r="AB25" s="9">
        <f t="shared" si="3"/>
        <v>-249726.7427219362</v>
      </c>
      <c r="AC25" s="9">
        <f t="shared" si="3"/>
        <v>-249236.7427219362</v>
      </c>
      <c r="AD25" s="9">
        <f t="shared" si="3"/>
        <v>-248746.7427219362</v>
      </c>
      <c r="AE25" s="9">
        <f t="shared" si="3"/>
        <v>-248256.7427219362</v>
      </c>
    </row>
    <row r="26" spans="2:38" x14ac:dyDescent="0.25">
      <c r="G26" t="s">
        <v>24</v>
      </c>
      <c r="I26" t="s">
        <v>23</v>
      </c>
      <c r="Z26">
        <v>300</v>
      </c>
      <c r="AA26" s="9">
        <f t="shared" ref="AA26:AE26" si="4">AA8-AA17</f>
        <v>-373613.79272193601</v>
      </c>
      <c r="AB26" s="9">
        <f t="shared" si="4"/>
        <v>-373123.79272193601</v>
      </c>
      <c r="AC26" s="9">
        <f t="shared" si="4"/>
        <v>-372633.79272193601</v>
      </c>
      <c r="AD26" s="9">
        <f t="shared" si="4"/>
        <v>-372143.79272193601</v>
      </c>
      <c r="AE26" s="9">
        <f t="shared" si="4"/>
        <v>-371653.79272193601</v>
      </c>
    </row>
    <row r="27" spans="2:38" x14ac:dyDescent="0.25">
      <c r="G27" s="2">
        <f>C23</f>
        <v>1315806.9348596823</v>
      </c>
      <c r="I27" s="2">
        <f>D23</f>
        <v>1595892.9400816183</v>
      </c>
      <c r="J27" t="s">
        <v>28</v>
      </c>
      <c r="Z27">
        <v>400</v>
      </c>
      <c r="AA27" s="9">
        <f t="shared" ref="AA27:AE27" si="5">AA9-AA18</f>
        <v>-497010.84272193629</v>
      </c>
      <c r="AB27" s="9">
        <f t="shared" si="5"/>
        <v>-496520.84272193629</v>
      </c>
      <c r="AC27" s="9">
        <f t="shared" si="5"/>
        <v>-496030.84272193629</v>
      </c>
      <c r="AD27" s="9">
        <f t="shared" si="5"/>
        <v>-495540.84272193629</v>
      </c>
      <c r="AE27" s="9">
        <f t="shared" si="5"/>
        <v>-495050.84272193629</v>
      </c>
    </row>
    <row r="28" spans="2:38" x14ac:dyDescent="0.25">
      <c r="F28">
        <v>1</v>
      </c>
      <c r="G28" s="2">
        <f t="dataTable" ref="G28:G32" dt2D="0" dtr="0" r1="C16" ca="1"/>
        <v>1243174.9348596823</v>
      </c>
      <c r="H28">
        <v>1</v>
      </c>
      <c r="I28" s="2">
        <f t="dataTable" ref="I28:I32" dt2D="0" dtr="0" r1="D16" ca="1"/>
        <v>1524240.9400816183</v>
      </c>
      <c r="J28" s="2">
        <f>I28-G28</f>
        <v>281066.00522193592</v>
      </c>
    </row>
    <row r="29" spans="2:38" x14ac:dyDescent="0.25">
      <c r="F29">
        <v>3</v>
      </c>
      <c r="G29" s="2">
        <v>1315806.9348596823</v>
      </c>
      <c r="H29">
        <v>3</v>
      </c>
      <c r="I29" s="2">
        <v>1595892.9400816183</v>
      </c>
      <c r="J29" s="2">
        <f t="shared" ref="J29:J32" si="6">I29-G29</f>
        <v>280086.00522193592</v>
      </c>
    </row>
    <row r="30" spans="2:38" x14ac:dyDescent="0.25">
      <c r="C30" s="1"/>
      <c r="D30" s="1"/>
      <c r="F30">
        <v>5</v>
      </c>
      <c r="G30" s="2">
        <v>1388438.9348596823</v>
      </c>
      <c r="H30">
        <v>5</v>
      </c>
      <c r="I30" s="2">
        <v>1667544.9400816183</v>
      </c>
      <c r="J30" s="2">
        <f t="shared" si="6"/>
        <v>279106.00522193592</v>
      </c>
    </row>
    <row r="31" spans="2:38" x14ac:dyDescent="0.25">
      <c r="D31" s="1"/>
      <c r="F31">
        <v>7</v>
      </c>
      <c r="G31" s="2">
        <v>1461070.9348596823</v>
      </c>
      <c r="H31">
        <v>7</v>
      </c>
      <c r="I31" s="2">
        <v>1739196.9400816183</v>
      </c>
      <c r="J31" s="2">
        <f t="shared" si="6"/>
        <v>278126.00522193592</v>
      </c>
    </row>
    <row r="32" spans="2:38" x14ac:dyDescent="0.25">
      <c r="D32" s="1"/>
      <c r="F32">
        <v>9</v>
      </c>
      <c r="G32" s="2">
        <v>1533702.9348596823</v>
      </c>
      <c r="H32">
        <v>9</v>
      </c>
      <c r="I32" s="2">
        <v>1810848.9400816183</v>
      </c>
      <c r="J32" s="2">
        <f t="shared" si="6"/>
        <v>277146.00522193592</v>
      </c>
    </row>
    <row r="33" spans="7:9" x14ac:dyDescent="0.25">
      <c r="G33" s="2"/>
      <c r="I33" s="2"/>
    </row>
  </sheetData>
  <mergeCells count="4">
    <mergeCell ref="AH2:AL2"/>
    <mergeCell ref="AH11:AL11"/>
    <mergeCell ref="AG2:AG3"/>
    <mergeCell ref="AG11:AG12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Jiří Harman</cp:lastModifiedBy>
  <dcterms:created xsi:type="dcterms:W3CDTF">2023-04-02T13:41:05Z</dcterms:created>
  <dcterms:modified xsi:type="dcterms:W3CDTF">2023-04-23T23:45:36Z</dcterms:modified>
</cp:coreProperties>
</file>