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ff4f8eb82de8850/Počítač/Diplomka/SEM/"/>
    </mc:Choice>
  </mc:AlternateContent>
  <xr:revisionPtr revIDLastSave="225" documentId="8_{D1241775-E8EF-4332-9154-56DA72F1E0C7}" xr6:coauthVersionLast="47" xr6:coauthVersionMax="47" xr10:uidLastSave="{42F16AF6-331F-4DEB-B6C0-E8D73A069A25}"/>
  <bookViews>
    <workbookView xWindow="-108" yWindow="-108" windowWidth="23256" windowHeight="12456" xr2:uid="{1B308E97-3015-4B62-950E-1816C420205F}"/>
  </bookViews>
  <sheets>
    <sheet name="grafit" sheetId="1" r:id="rId1"/>
    <sheet name="dřevný prach" sheetId="4" r:id="rId2"/>
    <sheet name="hnědé uhlí" sheetId="5" r:id="rId3"/>
    <sheet name="DP Banska" sheetId="2" r:id="rId4"/>
    <sheet name="DP Kral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5" i="5" l="1"/>
  <c r="B23" i="5"/>
  <c r="B24" i="5" s="1"/>
  <c r="B26" i="5" s="1"/>
  <c r="E26" i="5" s="1"/>
  <c r="B22" i="5"/>
  <c r="M21" i="5"/>
  <c r="M17" i="5"/>
  <c r="H11" i="5" s="1"/>
  <c r="B13" i="5"/>
  <c r="B10" i="5"/>
  <c r="G5" i="5"/>
  <c r="M25" i="4"/>
  <c r="B23" i="4"/>
  <c r="B24" i="4" s="1"/>
  <c r="B26" i="4" s="1"/>
  <c r="E26" i="4" s="1"/>
  <c r="B22" i="4"/>
  <c r="M21" i="4"/>
  <c r="M17" i="4"/>
  <c r="B13" i="4"/>
  <c r="H11" i="4"/>
  <c r="B10" i="4"/>
  <c r="G5" i="4"/>
  <c r="B23" i="1"/>
  <c r="B22" i="1"/>
  <c r="B21" i="2"/>
  <c r="B22" i="3"/>
  <c r="B21" i="3"/>
  <c r="B12" i="3"/>
  <c r="B9" i="3"/>
  <c r="G5" i="3"/>
  <c r="B22" i="2"/>
  <c r="B12" i="2"/>
  <c r="B9" i="2"/>
  <c r="G5" i="2"/>
  <c r="G5" i="1"/>
  <c r="B13" i="1"/>
  <c r="H14" i="5" l="1"/>
  <c r="H8" i="5"/>
  <c r="H14" i="4"/>
  <c r="H8" i="4"/>
  <c r="B23" i="3"/>
  <c r="B25" i="3" s="1"/>
  <c r="B23" i="2"/>
  <c r="B25" i="2" s="1"/>
  <c r="M17" i="1"/>
  <c r="H11" i="1" s="1"/>
  <c r="M21" i="1"/>
  <c r="M25" i="1"/>
  <c r="B10" i="1"/>
  <c r="B24" i="1"/>
  <c r="B26" i="1" s="1"/>
  <c r="E26" i="1" s="1"/>
  <c r="H14" i="1" s="1"/>
  <c r="H8" i="1" l="1"/>
</calcChain>
</file>

<file path=xl/sharedStrings.xml><?xml version="1.0" encoding="utf-8"?>
<sst xmlns="http://schemas.openxmlformats.org/spreadsheetml/2006/main" count="326" uniqueCount="58">
  <si>
    <t>Material</t>
  </si>
  <si>
    <t>[bar]</t>
  </si>
  <si>
    <t>grafit</t>
  </si>
  <si>
    <t>hnědé uhlí</t>
  </si>
  <si>
    <t>Redukovaný tlak výbuchu</t>
  </si>
  <si>
    <r>
      <t>P</t>
    </r>
    <r>
      <rPr>
        <b/>
        <vertAlign val="subscript"/>
        <sz val="11"/>
        <color theme="1"/>
        <rFont val="Aptos Narrow"/>
        <family val="2"/>
        <scheme val="minor"/>
      </rPr>
      <t>max</t>
    </r>
  </si>
  <si>
    <r>
      <t>K</t>
    </r>
    <r>
      <rPr>
        <b/>
        <vertAlign val="subscript"/>
        <sz val="11"/>
        <color theme="1"/>
        <rFont val="Aptos Narrow"/>
        <family val="2"/>
        <scheme val="minor"/>
      </rPr>
      <t>st</t>
    </r>
  </si>
  <si>
    <t>V - objem prostoru nádoby</t>
  </si>
  <si>
    <t>V=</t>
  </si>
  <si>
    <r>
      <t>m</t>
    </r>
    <r>
      <rPr>
        <vertAlign val="superscript"/>
        <sz val="11"/>
        <color theme="1"/>
        <rFont val="Aptos Narrow"/>
        <family val="2"/>
        <scheme val="minor"/>
      </rPr>
      <t>3</t>
    </r>
  </si>
  <si>
    <t>tun</t>
  </si>
  <si>
    <r>
      <t>1 m</t>
    </r>
    <r>
      <rPr>
        <vertAlign val="superscript"/>
        <sz val="11"/>
        <color theme="1"/>
        <rFont val="Aptos Narrow"/>
        <family val="2"/>
        <scheme val="minor"/>
      </rPr>
      <t>3</t>
    </r>
    <r>
      <rPr>
        <sz val="11"/>
        <color theme="1"/>
        <rFont val="Aptos Narrow"/>
        <family val="2"/>
        <charset val="238"/>
        <scheme val="minor"/>
      </rPr>
      <t>=1.6 tuny</t>
    </r>
  </si>
  <si>
    <t>bar</t>
  </si>
  <si>
    <t>Výpočet požadované odlehčovací plochy</t>
  </si>
  <si>
    <t>A=</t>
  </si>
  <si>
    <t>B*(1+C*logL/D)</t>
  </si>
  <si>
    <r>
      <t>[m</t>
    </r>
    <r>
      <rPr>
        <vertAlign val="superscript"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charset val="238"/>
        <scheme val="minor"/>
      </rPr>
      <t>]</t>
    </r>
  </si>
  <si>
    <t>B=</t>
  </si>
  <si>
    <r>
      <t>[3.264*10^(-5)*p</t>
    </r>
    <r>
      <rPr>
        <vertAlign val="subscript"/>
        <sz val="11"/>
        <color theme="1"/>
        <rFont val="Aptos Narrow"/>
        <family val="2"/>
        <scheme val="minor"/>
      </rPr>
      <t>max</t>
    </r>
    <r>
      <rPr>
        <sz val="11"/>
        <color theme="1"/>
        <rFont val="Aptos Narrow"/>
        <family val="2"/>
        <charset val="238"/>
        <scheme val="minor"/>
      </rPr>
      <t>*K</t>
    </r>
    <r>
      <rPr>
        <vertAlign val="subscript"/>
        <sz val="11"/>
        <color theme="1"/>
        <rFont val="Aptos Narrow"/>
        <family val="2"/>
        <scheme val="minor"/>
      </rPr>
      <t>st</t>
    </r>
    <r>
      <rPr>
        <sz val="11"/>
        <color theme="1"/>
        <rFont val="Aptos Narrow"/>
        <family val="2"/>
        <charset val="238"/>
        <scheme val="minor"/>
      </rPr>
      <t>*P</t>
    </r>
    <r>
      <rPr>
        <vertAlign val="subscript"/>
        <sz val="11"/>
        <color theme="1"/>
        <rFont val="Aptos Narrow"/>
        <family val="2"/>
        <scheme val="minor"/>
      </rPr>
      <t>red,max</t>
    </r>
    <r>
      <rPr>
        <sz val="11"/>
        <color theme="1"/>
        <rFont val="Aptos Narrow"/>
        <family val="2"/>
        <charset val="238"/>
        <scheme val="minor"/>
      </rPr>
      <t>^(-0.569)+0.27*(p</t>
    </r>
    <r>
      <rPr>
        <vertAlign val="subscript"/>
        <sz val="11"/>
        <color theme="1"/>
        <rFont val="Aptos Narrow"/>
        <family val="2"/>
        <scheme val="minor"/>
      </rPr>
      <t>stat</t>
    </r>
    <r>
      <rPr>
        <sz val="11"/>
        <color theme="1"/>
        <rFont val="Aptos Narrow"/>
        <family val="2"/>
        <charset val="238"/>
        <scheme val="minor"/>
      </rPr>
      <t>-0.1)*p</t>
    </r>
    <r>
      <rPr>
        <vertAlign val="subscript"/>
        <sz val="11"/>
        <color theme="1"/>
        <rFont val="Aptos Narrow"/>
        <family val="2"/>
        <scheme val="minor"/>
      </rPr>
      <t>red,max</t>
    </r>
    <r>
      <rPr>
        <sz val="11"/>
        <color theme="1"/>
        <rFont val="Aptos Narrow"/>
        <family val="2"/>
        <charset val="238"/>
        <scheme val="minor"/>
      </rPr>
      <t>^(-0.5)]*V^0.753</t>
    </r>
  </si>
  <si>
    <t>C=</t>
  </si>
  <si>
    <r>
      <t>A/E</t>
    </r>
    <r>
      <rPr>
        <vertAlign val="subscript"/>
        <sz val="11"/>
        <color theme="1"/>
        <rFont val="Aptos Narrow"/>
        <family val="2"/>
        <scheme val="minor"/>
      </rPr>
      <t>f</t>
    </r>
  </si>
  <si>
    <r>
      <t>(-4.305*logp</t>
    </r>
    <r>
      <rPr>
        <vertAlign val="subscript"/>
        <sz val="11"/>
        <color theme="1"/>
        <rFont val="Aptos Narrow"/>
        <family val="2"/>
        <scheme val="minor"/>
      </rPr>
      <t>red,max</t>
    </r>
    <r>
      <rPr>
        <sz val="11"/>
        <color theme="1"/>
        <rFont val="Aptos Narrow"/>
        <family val="2"/>
        <charset val="238"/>
        <scheme val="minor"/>
      </rPr>
      <t>+0.758)</t>
    </r>
  </si>
  <si>
    <r>
      <t>P</t>
    </r>
    <r>
      <rPr>
        <vertAlign val="subscript"/>
        <sz val="11"/>
        <color theme="1"/>
        <rFont val="Aptos Narrow"/>
        <family val="2"/>
        <scheme val="minor"/>
      </rPr>
      <t>stat</t>
    </r>
  </si>
  <si>
    <r>
      <t>E</t>
    </r>
    <r>
      <rPr>
        <vertAlign val="subscript"/>
        <sz val="11"/>
        <color theme="1"/>
        <rFont val="Aptos Narrow"/>
        <family val="2"/>
        <scheme val="minor"/>
      </rPr>
      <t>f</t>
    </r>
    <r>
      <rPr>
        <sz val="11"/>
        <color theme="1"/>
        <rFont val="Aptos Narrow"/>
        <family val="2"/>
        <charset val="238"/>
        <scheme val="minor"/>
      </rPr>
      <t>=</t>
    </r>
  </si>
  <si>
    <r>
      <t>P</t>
    </r>
    <r>
      <rPr>
        <vertAlign val="subscript"/>
        <sz val="11"/>
        <color theme="1"/>
        <rFont val="Aptos Narrow"/>
        <family val="2"/>
        <scheme val="minor"/>
      </rPr>
      <t>stat</t>
    </r>
    <r>
      <rPr>
        <sz val="11"/>
        <color theme="1"/>
        <rFont val="Aptos Narrow"/>
        <family val="2"/>
        <charset val="238"/>
        <scheme val="minor"/>
      </rPr>
      <t>/P</t>
    </r>
    <r>
      <rPr>
        <vertAlign val="subscript"/>
        <sz val="11"/>
        <color theme="1"/>
        <rFont val="Aptos Narrow"/>
        <family val="2"/>
        <scheme val="minor"/>
      </rPr>
      <t>red</t>
    </r>
  </si>
  <si>
    <r>
      <t>A</t>
    </r>
    <r>
      <rPr>
        <vertAlign val="subscript"/>
        <sz val="11"/>
        <color theme="1"/>
        <rFont val="Aptos Narrow"/>
        <family val="2"/>
        <scheme val="minor"/>
      </rPr>
      <t>v</t>
    </r>
    <r>
      <rPr>
        <sz val="11"/>
        <color theme="1"/>
        <rFont val="Aptos Narrow"/>
        <family val="2"/>
        <charset val="238"/>
        <scheme val="minor"/>
      </rPr>
      <t>=</t>
    </r>
  </si>
  <si>
    <r>
      <t>m</t>
    </r>
    <r>
      <rPr>
        <vertAlign val="superscript"/>
        <sz val="11"/>
        <color theme="1"/>
        <rFont val="Aptos Narrow"/>
        <family val="2"/>
        <scheme val="minor"/>
      </rPr>
      <t>2</t>
    </r>
  </si>
  <si>
    <t>Odlehčení výbuchu v horizontáním směru</t>
  </si>
  <si>
    <t>10*V^1/3</t>
  </si>
  <si>
    <r>
      <t>L</t>
    </r>
    <r>
      <rPr>
        <vertAlign val="subscript"/>
        <sz val="11"/>
        <color theme="1"/>
        <rFont val="Aptos Narrow"/>
        <family val="2"/>
        <scheme val="minor"/>
      </rPr>
      <t>f</t>
    </r>
    <r>
      <rPr>
        <sz val="11"/>
        <color theme="1"/>
        <rFont val="Aptos Narrow"/>
        <family val="2"/>
        <charset val="238"/>
        <scheme val="minor"/>
      </rPr>
      <t>=</t>
    </r>
  </si>
  <si>
    <t>[m]</t>
  </si>
  <si>
    <t>m</t>
  </si>
  <si>
    <t>Odlehčení výbuchu ve vertikálním směru</t>
  </si>
  <si>
    <t>8*V^1/5</t>
  </si>
  <si>
    <t>délka plamenů</t>
  </si>
  <si>
    <t>Šířka plemnů</t>
  </si>
  <si>
    <r>
      <t>W</t>
    </r>
    <r>
      <rPr>
        <vertAlign val="subscript"/>
        <sz val="11"/>
        <color theme="1"/>
        <rFont val="Aptos Narrow"/>
        <family val="2"/>
        <scheme val="minor"/>
      </rPr>
      <t>f</t>
    </r>
    <r>
      <rPr>
        <sz val="11"/>
        <color theme="1"/>
        <rFont val="Aptos Narrow"/>
        <family val="2"/>
        <charset val="238"/>
        <scheme val="minor"/>
      </rPr>
      <t>=</t>
    </r>
  </si>
  <si>
    <t>1.3*(10*V)^1/3</t>
  </si>
  <si>
    <t>Maximální vnější špičkový tlak</t>
  </si>
  <si>
    <r>
      <t>P</t>
    </r>
    <r>
      <rPr>
        <vertAlign val="subscript"/>
        <sz val="11"/>
        <color theme="1"/>
        <rFont val="Aptos Narrow"/>
        <family val="2"/>
        <scheme val="minor"/>
      </rPr>
      <t>ext</t>
    </r>
    <r>
      <rPr>
        <sz val="11"/>
        <color theme="1"/>
        <rFont val="Aptos Narrow"/>
        <family val="2"/>
        <charset val="238"/>
        <scheme val="minor"/>
      </rPr>
      <t>=</t>
    </r>
  </si>
  <si>
    <r>
      <t>0.2*P</t>
    </r>
    <r>
      <rPr>
        <vertAlign val="subscript"/>
        <sz val="11"/>
        <color theme="1"/>
        <rFont val="Aptos Narrow"/>
        <family val="2"/>
        <scheme val="minor"/>
      </rPr>
      <t>red,max</t>
    </r>
    <r>
      <rPr>
        <sz val="11"/>
        <color theme="1"/>
        <rFont val="Aptos Narrow"/>
        <family val="2"/>
        <charset val="238"/>
        <scheme val="minor"/>
      </rPr>
      <t>*A^0.1*V^0.18</t>
    </r>
  </si>
  <si>
    <t xml:space="preserve">bar </t>
  </si>
  <si>
    <t>Očekávan ve vzdálenosti:</t>
  </si>
  <si>
    <r>
      <t>R</t>
    </r>
    <r>
      <rPr>
        <vertAlign val="subscript"/>
        <sz val="11"/>
        <color theme="1"/>
        <rFont val="Aptos Narrow"/>
        <family val="2"/>
        <scheme val="minor"/>
      </rPr>
      <t>s</t>
    </r>
    <r>
      <rPr>
        <sz val="11"/>
        <color theme="1"/>
        <rFont val="Aptos Narrow"/>
        <family val="2"/>
        <charset val="238"/>
        <scheme val="minor"/>
      </rPr>
      <t>=</t>
    </r>
  </si>
  <si>
    <r>
      <t>0.25*L</t>
    </r>
    <r>
      <rPr>
        <vertAlign val="subscript"/>
        <sz val="11"/>
        <color theme="1"/>
        <rFont val="Aptos Narrow"/>
        <family val="2"/>
        <scheme val="minor"/>
      </rPr>
      <t>f</t>
    </r>
  </si>
  <si>
    <t>Maximální zpětné síly</t>
  </si>
  <si>
    <r>
      <t>F</t>
    </r>
    <r>
      <rPr>
        <vertAlign val="subscript"/>
        <sz val="11"/>
        <color theme="1"/>
        <rFont val="Aptos Narrow"/>
        <family val="2"/>
        <scheme val="minor"/>
      </rPr>
      <t>Rmax</t>
    </r>
    <r>
      <rPr>
        <sz val="11"/>
        <color theme="1"/>
        <rFont val="Aptos Narrow"/>
        <family val="2"/>
        <charset val="238"/>
        <scheme val="minor"/>
      </rPr>
      <t>=</t>
    </r>
  </si>
  <si>
    <r>
      <t>119*A*P</t>
    </r>
    <r>
      <rPr>
        <vertAlign val="subscript"/>
        <sz val="11"/>
        <color theme="1"/>
        <rFont val="Aptos Narrow"/>
        <family val="2"/>
        <scheme val="minor"/>
      </rPr>
      <t>red,max</t>
    </r>
  </si>
  <si>
    <t>[kN]</t>
  </si>
  <si>
    <t>kN</t>
  </si>
  <si>
    <t>[m-bar/s]</t>
  </si>
  <si>
    <t>dřevný prach</t>
  </si>
  <si>
    <r>
      <t>P</t>
    </r>
    <r>
      <rPr>
        <vertAlign val="subscript"/>
        <sz val="11"/>
        <color theme="1"/>
        <rFont val="Aptos Narrow"/>
        <family val="2"/>
        <scheme val="minor"/>
      </rPr>
      <t>red,max</t>
    </r>
  </si>
  <si>
    <t>L/D</t>
  </si>
  <si>
    <t>L=</t>
  </si>
  <si>
    <t>D=</t>
  </si>
  <si>
    <t>=</t>
  </si>
  <si>
    <t>r=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</si>
</sst>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Aptos Narrow"/>
      <family val="2"/>
      <charset val="238"/>
      <scheme val="minor"/>
    </font>
    <font>
      <vertAlign val="subscript"/>
      <sz val="11"/>
      <color theme="1"/>
      <name val="Aptos Narrow"/>
      <family val="2"/>
      <scheme val="minor"/>
    </font>
    <font>
      <vertAlign val="superscript"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bscript"/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2" borderId="0" xfId="0" applyFill="1"/>
    <xf numFmtId="164" fontId="0" fillId="2" borderId="0" xfId="0" applyNumberFormat="1" applyFill="1"/>
    <xf numFmtId="0" fontId="0" fillId="2" borderId="0" xfId="0" applyFill="1" applyAlignment="1">
      <alignment horizontal="left"/>
    </xf>
    <xf numFmtId="164" fontId="0" fillId="2" borderId="0" xfId="0" applyNumberFormat="1" applyFill="1" applyAlignment="1">
      <alignment horizontal="center"/>
    </xf>
    <xf numFmtId="0" fontId="0" fillId="0" borderId="1" xfId="0" applyBorder="1"/>
    <xf numFmtId="0" fontId="0" fillId="0" borderId="8" xfId="0" applyBorder="1"/>
    <xf numFmtId="0" fontId="0" fillId="0" borderId="9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5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B1E58-F263-4584-BDE4-CEF283D60349}">
  <dimension ref="A1:O26"/>
  <sheetViews>
    <sheetView tabSelected="1" workbookViewId="0">
      <selection activeCell="B24" sqref="B24"/>
    </sheetView>
  </sheetViews>
  <sheetFormatPr defaultRowHeight="14.4" x14ac:dyDescent="0.3"/>
  <cols>
    <col min="1" max="1" width="11.33203125" customWidth="1"/>
    <col min="2" max="2" width="9.88671875" customWidth="1"/>
    <col min="8" max="8" width="10.44140625" customWidth="1"/>
    <col min="15" max="15" width="11" bestFit="1" customWidth="1"/>
  </cols>
  <sheetData>
    <row r="1" spans="1:15" ht="15.6" x14ac:dyDescent="0.35">
      <c r="A1" s="29" t="s">
        <v>0</v>
      </c>
      <c r="B1" s="2"/>
      <c r="C1" s="2" t="s">
        <v>5</v>
      </c>
      <c r="D1" s="3" t="s">
        <v>6</v>
      </c>
      <c r="E1" s="19"/>
      <c r="F1" t="s">
        <v>22</v>
      </c>
      <c r="G1" s="21">
        <v>0.1</v>
      </c>
      <c r="H1" s="21" t="s">
        <v>12</v>
      </c>
      <c r="I1" s="19"/>
      <c r="J1" s="19"/>
      <c r="K1" s="19"/>
      <c r="L1" s="19"/>
      <c r="M1" s="19"/>
      <c r="N1" s="19"/>
    </row>
    <row r="2" spans="1:15" ht="16.2" thickBot="1" x14ac:dyDescent="0.4">
      <c r="A2" s="30"/>
      <c r="B2" s="4"/>
      <c r="C2" s="4" t="s">
        <v>1</v>
      </c>
      <c r="D2" s="5" t="s">
        <v>50</v>
      </c>
      <c r="E2" s="19"/>
      <c r="F2" t="s">
        <v>52</v>
      </c>
      <c r="G2" s="21">
        <v>1</v>
      </c>
      <c r="H2" s="21" t="s">
        <v>12</v>
      </c>
      <c r="I2" s="1" t="s">
        <v>4</v>
      </c>
      <c r="K2" s="19"/>
      <c r="L2" s="19"/>
      <c r="M2" s="19"/>
      <c r="N2" s="19"/>
    </row>
    <row r="3" spans="1:15" ht="15" thickBot="1" x14ac:dyDescent="0.35">
      <c r="A3" s="24" t="s">
        <v>2</v>
      </c>
      <c r="B3" s="25"/>
      <c r="C3" s="25">
        <v>6.5</v>
      </c>
      <c r="D3" s="26">
        <v>73</v>
      </c>
      <c r="F3" t="s">
        <v>54</v>
      </c>
      <c r="G3">
        <v>21.2</v>
      </c>
      <c r="H3" t="s">
        <v>31</v>
      </c>
    </row>
    <row r="4" spans="1:15" x14ac:dyDescent="0.3">
      <c r="F4" t="s">
        <v>55</v>
      </c>
      <c r="G4">
        <v>10</v>
      </c>
      <c r="H4" t="s">
        <v>31</v>
      </c>
    </row>
    <row r="5" spans="1:15" x14ac:dyDescent="0.3">
      <c r="F5" t="s">
        <v>57</v>
      </c>
      <c r="G5">
        <f>G4/2</f>
        <v>5</v>
      </c>
    </row>
    <row r="6" spans="1:15" x14ac:dyDescent="0.3">
      <c r="G6" s="22" t="s">
        <v>38</v>
      </c>
      <c r="H6" s="22"/>
      <c r="I6" s="22"/>
    </row>
    <row r="7" spans="1:15" ht="15.6" x14ac:dyDescent="0.35">
      <c r="G7" t="s">
        <v>39</v>
      </c>
      <c r="H7" t="s">
        <v>40</v>
      </c>
      <c r="K7" t="s">
        <v>1</v>
      </c>
      <c r="N7" s="1"/>
    </row>
    <row r="8" spans="1:15" ht="15.6" x14ac:dyDescent="0.35">
      <c r="A8" t="s">
        <v>7</v>
      </c>
      <c r="G8" t="s">
        <v>39</v>
      </c>
      <c r="H8" s="9">
        <f>0.2*G2*E26^0.1*B9^0.18</f>
        <v>0.90952180084791645</v>
      </c>
      <c r="I8" t="s">
        <v>41</v>
      </c>
      <c r="O8" s="18"/>
    </row>
    <row r="9" spans="1:15" ht="16.2" x14ac:dyDescent="0.3">
      <c r="A9" t="s">
        <v>8</v>
      </c>
      <c r="B9" s="8">
        <v>1750</v>
      </c>
      <c r="C9" t="s">
        <v>9</v>
      </c>
      <c r="G9" s="22" t="s">
        <v>42</v>
      </c>
      <c r="H9" s="22"/>
      <c r="I9" s="22"/>
    </row>
    <row r="10" spans="1:15" ht="15.6" x14ac:dyDescent="0.35">
      <c r="B10">
        <f>B9/1.6</f>
        <v>1093.75</v>
      </c>
      <c r="C10" t="s">
        <v>10</v>
      </c>
      <c r="G10" t="s">
        <v>43</v>
      </c>
      <c r="H10" t="s">
        <v>44</v>
      </c>
      <c r="I10" t="s">
        <v>30</v>
      </c>
    </row>
    <row r="11" spans="1:15" ht="16.8" x14ac:dyDescent="0.35">
      <c r="A11" t="s">
        <v>11</v>
      </c>
      <c r="G11" t="s">
        <v>43</v>
      </c>
      <c r="H11" s="11">
        <f>0.25*M17</f>
        <v>30.126778302190367</v>
      </c>
      <c r="I11" t="s">
        <v>31</v>
      </c>
    </row>
    <row r="12" spans="1:15" x14ac:dyDescent="0.3">
      <c r="G12" s="22" t="s">
        <v>45</v>
      </c>
      <c r="H12" s="22"/>
    </row>
    <row r="13" spans="1:15" ht="15.6" x14ac:dyDescent="0.35">
      <c r="A13" t="s">
        <v>53</v>
      </c>
      <c r="B13" s="20">
        <f>G3/G4</f>
        <v>2.12</v>
      </c>
      <c r="C13" t="s">
        <v>31</v>
      </c>
      <c r="G13" t="s">
        <v>46</v>
      </c>
      <c r="H13" s="23" t="s">
        <v>47</v>
      </c>
      <c r="I13" s="23"/>
      <c r="J13" t="s">
        <v>48</v>
      </c>
    </row>
    <row r="14" spans="1:15" ht="15.6" x14ac:dyDescent="0.35">
      <c r="G14" t="s">
        <v>46</v>
      </c>
      <c r="H14" s="8">
        <f>119*E26*G2</f>
        <v>654.5</v>
      </c>
      <c r="J14" t="s">
        <v>49</v>
      </c>
    </row>
    <row r="15" spans="1:15" x14ac:dyDescent="0.3">
      <c r="A15" s="1" t="s">
        <v>13</v>
      </c>
      <c r="L15" s="27" t="s">
        <v>27</v>
      </c>
      <c r="M15" s="27"/>
      <c r="N15" s="27"/>
      <c r="O15" s="27"/>
    </row>
    <row r="16" spans="1:15" ht="16.8" x14ac:dyDescent="0.35">
      <c r="A16" t="s">
        <v>14</v>
      </c>
      <c r="B16" s="28" t="s">
        <v>15</v>
      </c>
      <c r="C16" s="28"/>
      <c r="D16" t="s">
        <v>16</v>
      </c>
      <c r="L16" t="s">
        <v>29</v>
      </c>
      <c r="M16" t="s">
        <v>28</v>
      </c>
      <c r="N16" t="s">
        <v>30</v>
      </c>
      <c r="O16" t="s">
        <v>34</v>
      </c>
    </row>
    <row r="17" spans="1:15" ht="15.6" x14ac:dyDescent="0.35">
      <c r="A17" t="s">
        <v>17</v>
      </c>
      <c r="B17" s="28" t="s">
        <v>18</v>
      </c>
      <c r="C17" s="28"/>
      <c r="D17" s="28"/>
      <c r="E17" s="28"/>
      <c r="F17" s="28"/>
      <c r="G17" s="28"/>
      <c r="H17" s="28"/>
      <c r="I17" s="28"/>
      <c r="J17" s="28"/>
      <c r="L17" t="s">
        <v>29</v>
      </c>
      <c r="M17" s="9">
        <f>10*B9^(1/3)</f>
        <v>120.50711320876147</v>
      </c>
      <c r="N17" t="s">
        <v>31</v>
      </c>
    </row>
    <row r="18" spans="1:15" ht="15.6" x14ac:dyDescent="0.35">
      <c r="A18" t="s">
        <v>19</v>
      </c>
      <c r="B18" s="28" t="s">
        <v>21</v>
      </c>
      <c r="C18" s="28"/>
      <c r="D18" s="28"/>
    </row>
    <row r="19" spans="1:15" ht="15.6" x14ac:dyDescent="0.35">
      <c r="A19" t="s">
        <v>25</v>
      </c>
      <c r="B19" t="s">
        <v>20</v>
      </c>
      <c r="L19" s="27" t="s">
        <v>32</v>
      </c>
      <c r="M19" s="27"/>
      <c r="N19" s="27"/>
      <c r="O19" s="27"/>
    </row>
    <row r="20" spans="1:15" ht="15.6" x14ac:dyDescent="0.35">
      <c r="A20" t="s">
        <v>23</v>
      </c>
      <c r="B20" t="s">
        <v>24</v>
      </c>
      <c r="L20" t="s">
        <v>29</v>
      </c>
      <c r="M20" t="s">
        <v>33</v>
      </c>
      <c r="N20" t="s">
        <v>30</v>
      </c>
    </row>
    <row r="21" spans="1:15" ht="15.6" x14ac:dyDescent="0.35">
      <c r="L21" t="s">
        <v>29</v>
      </c>
      <c r="M21" s="10">
        <f>8*B9^1/5</f>
        <v>2800</v>
      </c>
      <c r="N21" t="s">
        <v>31</v>
      </c>
    </row>
    <row r="22" spans="1:15" x14ac:dyDescent="0.3">
      <c r="A22" t="s">
        <v>19</v>
      </c>
      <c r="B22" s="7">
        <f>(-4.305*LOG10(G2)+0.758)</f>
        <v>0.75800000000000001</v>
      </c>
      <c r="C22" s="6"/>
      <c r="D22" s="6"/>
    </row>
    <row r="23" spans="1:15" x14ac:dyDescent="0.3">
      <c r="A23" t="s">
        <v>17</v>
      </c>
      <c r="B23" s="7">
        <f>(3.264*10^(-5)*C3*D3*G2^(-0.569)+0.27*(G1-0.1)*G2^(-0.5))*B9^0.753</f>
        <v>4.2854261709579262</v>
      </c>
      <c r="C23" s="7"/>
      <c r="D23" s="7"/>
      <c r="E23" s="7"/>
      <c r="F23" s="7"/>
      <c r="G23" s="7"/>
      <c r="H23" s="7"/>
      <c r="I23" s="7"/>
      <c r="J23" s="7"/>
      <c r="L23" s="27" t="s">
        <v>35</v>
      </c>
      <c r="M23" s="27"/>
    </row>
    <row r="24" spans="1:15" ht="15.6" x14ac:dyDescent="0.35">
      <c r="A24" t="s">
        <v>14</v>
      </c>
      <c r="B24" s="7">
        <f>B23*(1+B22*LOG10(B13))</f>
        <v>5.3454802560791137</v>
      </c>
      <c r="C24" s="7"/>
      <c r="L24" t="s">
        <v>36</v>
      </c>
      <c r="M24" t="s">
        <v>37</v>
      </c>
      <c r="O24" t="s">
        <v>30</v>
      </c>
    </row>
    <row r="25" spans="1:15" ht="15.6" x14ac:dyDescent="0.35">
      <c r="A25" t="s">
        <v>23</v>
      </c>
      <c r="B25" s="7">
        <v>1</v>
      </c>
      <c r="L25" t="s">
        <v>36</v>
      </c>
      <c r="M25" s="9">
        <f>1.3*(10*B9)^1/3</f>
        <v>7583.333333333333</v>
      </c>
      <c r="O25" t="s">
        <v>31</v>
      </c>
    </row>
    <row r="26" spans="1:15" ht="16.8" x14ac:dyDescent="0.35">
      <c r="A26" t="s">
        <v>25</v>
      </c>
      <c r="B26" s="11">
        <f>B24</f>
        <v>5.3454802560791137</v>
      </c>
      <c r="C26" t="s">
        <v>26</v>
      </c>
      <c r="D26" t="s">
        <v>56</v>
      </c>
      <c r="E26" s="20">
        <f>CEILING(B26*2,1)/2</f>
        <v>5.5</v>
      </c>
      <c r="F26" t="s">
        <v>26</v>
      </c>
    </row>
  </sheetData>
  <mergeCells count="7">
    <mergeCell ref="L23:M23"/>
    <mergeCell ref="B18:D18"/>
    <mergeCell ref="A1:A2"/>
    <mergeCell ref="B17:J17"/>
    <mergeCell ref="B16:C16"/>
    <mergeCell ref="L15:O15"/>
    <mergeCell ref="L19:O19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5D0D1-F1A1-4639-A3F2-10C7A1225048}">
  <dimension ref="A1:O26"/>
  <sheetViews>
    <sheetView topLeftCell="A3" workbookViewId="0">
      <selection activeCell="H8" sqref="H8"/>
    </sheetView>
  </sheetViews>
  <sheetFormatPr defaultRowHeight="14.4" x14ac:dyDescent="0.3"/>
  <cols>
    <col min="1" max="1" width="11.33203125" customWidth="1"/>
    <col min="2" max="2" width="9.88671875" customWidth="1"/>
    <col min="8" max="8" width="10.44140625" customWidth="1"/>
    <col min="15" max="15" width="11" bestFit="1" customWidth="1"/>
  </cols>
  <sheetData>
    <row r="1" spans="1:15" ht="15.6" x14ac:dyDescent="0.35">
      <c r="A1" s="29" t="s">
        <v>0</v>
      </c>
      <c r="B1" s="2"/>
      <c r="C1" s="2" t="s">
        <v>5</v>
      </c>
      <c r="D1" s="3" t="s">
        <v>6</v>
      </c>
      <c r="E1" s="19"/>
      <c r="F1" t="s">
        <v>22</v>
      </c>
      <c r="G1" s="21">
        <v>0.1</v>
      </c>
      <c r="H1" s="21" t="s">
        <v>12</v>
      </c>
      <c r="I1" s="19"/>
      <c r="J1" s="19"/>
      <c r="K1" s="19"/>
      <c r="L1" s="19"/>
      <c r="M1" s="19"/>
      <c r="N1" s="19"/>
    </row>
    <row r="2" spans="1:15" ht="16.2" thickBot="1" x14ac:dyDescent="0.4">
      <c r="A2" s="30"/>
      <c r="B2" s="4"/>
      <c r="C2" s="4" t="s">
        <v>1</v>
      </c>
      <c r="D2" s="5" t="s">
        <v>50</v>
      </c>
      <c r="E2" s="19"/>
      <c r="F2" t="s">
        <v>52</v>
      </c>
      <c r="G2" s="21">
        <v>1</v>
      </c>
      <c r="H2" s="21" t="s">
        <v>12</v>
      </c>
      <c r="I2" s="1" t="s">
        <v>4</v>
      </c>
      <c r="K2" s="19"/>
      <c r="L2" s="19"/>
      <c r="M2" s="19"/>
      <c r="N2" s="19"/>
    </row>
    <row r="3" spans="1:15" ht="15" thickBot="1" x14ac:dyDescent="0.35">
      <c r="A3" s="24" t="s">
        <v>51</v>
      </c>
      <c r="B3" s="25"/>
      <c r="C3" s="25">
        <v>9</v>
      </c>
      <c r="D3" s="26">
        <v>102</v>
      </c>
      <c r="F3" t="s">
        <v>54</v>
      </c>
      <c r="G3">
        <v>21.2</v>
      </c>
      <c r="H3" t="s">
        <v>31</v>
      </c>
    </row>
    <row r="4" spans="1:15" x14ac:dyDescent="0.3">
      <c r="F4" t="s">
        <v>55</v>
      </c>
      <c r="G4">
        <v>10</v>
      </c>
      <c r="H4" t="s">
        <v>31</v>
      </c>
    </row>
    <row r="5" spans="1:15" x14ac:dyDescent="0.3">
      <c r="F5" t="s">
        <v>57</v>
      </c>
      <c r="G5">
        <f>G4/2</f>
        <v>5</v>
      </c>
    </row>
    <row r="6" spans="1:15" x14ac:dyDescent="0.3">
      <c r="G6" s="22" t="s">
        <v>38</v>
      </c>
      <c r="H6" s="22"/>
      <c r="I6" s="22"/>
    </row>
    <row r="7" spans="1:15" ht="15.6" x14ac:dyDescent="0.35">
      <c r="G7" t="s">
        <v>39</v>
      </c>
      <c r="H7" t="s">
        <v>40</v>
      </c>
      <c r="K7" t="s">
        <v>1</v>
      </c>
      <c r="N7" s="1"/>
    </row>
    <row r="8" spans="1:15" ht="15.6" x14ac:dyDescent="0.35">
      <c r="A8" t="s">
        <v>7</v>
      </c>
      <c r="G8" t="s">
        <v>39</v>
      </c>
      <c r="H8" s="9">
        <f>0.2*G2*E26^0.1*B9^0.18</f>
        <v>0.97027708399523915</v>
      </c>
      <c r="I8" t="s">
        <v>41</v>
      </c>
      <c r="O8" s="18"/>
    </row>
    <row r="9" spans="1:15" ht="16.2" x14ac:dyDescent="0.3">
      <c r="A9" t="s">
        <v>8</v>
      </c>
      <c r="B9" s="8">
        <v>1750</v>
      </c>
      <c r="C9" t="s">
        <v>9</v>
      </c>
      <c r="G9" s="22" t="s">
        <v>42</v>
      </c>
      <c r="H9" s="22"/>
      <c r="I9" s="22"/>
    </row>
    <row r="10" spans="1:15" ht="15.6" x14ac:dyDescent="0.35">
      <c r="B10">
        <f>B9/1.6</f>
        <v>1093.75</v>
      </c>
      <c r="C10" t="s">
        <v>10</v>
      </c>
      <c r="G10" t="s">
        <v>43</v>
      </c>
      <c r="H10" t="s">
        <v>44</v>
      </c>
      <c r="I10" t="s">
        <v>30</v>
      </c>
    </row>
    <row r="11" spans="1:15" ht="16.8" x14ac:dyDescent="0.35">
      <c r="A11" t="s">
        <v>11</v>
      </c>
      <c r="G11" t="s">
        <v>43</v>
      </c>
      <c r="H11" s="11">
        <f>0.25*M17</f>
        <v>30.126778302190367</v>
      </c>
      <c r="I11" t="s">
        <v>31</v>
      </c>
    </row>
    <row r="12" spans="1:15" x14ac:dyDescent="0.3">
      <c r="G12" s="22" t="s">
        <v>45</v>
      </c>
      <c r="H12" s="22"/>
    </row>
    <row r="13" spans="1:15" ht="15.6" x14ac:dyDescent="0.35">
      <c r="A13" t="s">
        <v>53</v>
      </c>
      <c r="B13" s="20">
        <f>G3/G4</f>
        <v>2.12</v>
      </c>
      <c r="C13" t="s">
        <v>31</v>
      </c>
      <c r="G13" t="s">
        <v>46</v>
      </c>
      <c r="H13" s="23" t="s">
        <v>47</v>
      </c>
      <c r="I13" s="23"/>
      <c r="J13" t="s">
        <v>48</v>
      </c>
    </row>
    <row r="14" spans="1:15" ht="15.6" x14ac:dyDescent="0.35">
      <c r="G14" t="s">
        <v>46</v>
      </c>
      <c r="H14" s="8">
        <f>119*E26*G2</f>
        <v>1249.5</v>
      </c>
      <c r="J14" t="s">
        <v>49</v>
      </c>
    </row>
    <row r="15" spans="1:15" x14ac:dyDescent="0.3">
      <c r="A15" s="1" t="s">
        <v>13</v>
      </c>
      <c r="L15" s="27" t="s">
        <v>27</v>
      </c>
      <c r="M15" s="27"/>
      <c r="N15" s="27"/>
      <c r="O15" s="27"/>
    </row>
    <row r="16" spans="1:15" ht="16.8" x14ac:dyDescent="0.35">
      <c r="A16" t="s">
        <v>14</v>
      </c>
      <c r="B16" s="28" t="s">
        <v>15</v>
      </c>
      <c r="C16" s="28"/>
      <c r="D16" t="s">
        <v>16</v>
      </c>
      <c r="L16" t="s">
        <v>29</v>
      </c>
      <c r="M16" t="s">
        <v>28</v>
      </c>
      <c r="N16" t="s">
        <v>30</v>
      </c>
      <c r="O16" t="s">
        <v>34</v>
      </c>
    </row>
    <row r="17" spans="1:15" ht="15.6" x14ac:dyDescent="0.35">
      <c r="A17" t="s">
        <v>17</v>
      </c>
      <c r="B17" s="28" t="s">
        <v>18</v>
      </c>
      <c r="C17" s="28"/>
      <c r="D17" s="28"/>
      <c r="E17" s="28"/>
      <c r="F17" s="28"/>
      <c r="G17" s="28"/>
      <c r="H17" s="28"/>
      <c r="I17" s="28"/>
      <c r="J17" s="28"/>
      <c r="L17" t="s">
        <v>29</v>
      </c>
      <c r="M17" s="9">
        <f>10*B9^(1/3)</f>
        <v>120.50711320876147</v>
      </c>
      <c r="N17" t="s">
        <v>31</v>
      </c>
    </row>
    <row r="18" spans="1:15" ht="15.6" x14ac:dyDescent="0.35">
      <c r="A18" t="s">
        <v>19</v>
      </c>
      <c r="B18" s="28" t="s">
        <v>21</v>
      </c>
      <c r="C18" s="28"/>
      <c r="D18" s="28"/>
    </row>
    <row r="19" spans="1:15" ht="15.6" x14ac:dyDescent="0.35">
      <c r="A19" t="s">
        <v>25</v>
      </c>
      <c r="B19" t="s">
        <v>20</v>
      </c>
      <c r="L19" s="27" t="s">
        <v>32</v>
      </c>
      <c r="M19" s="27"/>
      <c r="N19" s="27"/>
      <c r="O19" s="27"/>
    </row>
    <row r="20" spans="1:15" ht="15.6" x14ac:dyDescent="0.35">
      <c r="A20" t="s">
        <v>23</v>
      </c>
      <c r="B20" t="s">
        <v>24</v>
      </c>
      <c r="L20" t="s">
        <v>29</v>
      </c>
      <c r="M20" t="s">
        <v>33</v>
      </c>
      <c r="N20" t="s">
        <v>30</v>
      </c>
    </row>
    <row r="21" spans="1:15" ht="15.6" x14ac:dyDescent="0.35">
      <c r="L21" t="s">
        <v>29</v>
      </c>
      <c r="M21" s="10">
        <f>8*B9^1/5</f>
        <v>2800</v>
      </c>
      <c r="N21" t="s">
        <v>31</v>
      </c>
    </row>
    <row r="22" spans="1:15" x14ac:dyDescent="0.3">
      <c r="A22" t="s">
        <v>19</v>
      </c>
      <c r="B22" s="7">
        <f>(-4.305*LOG10(G2)+0.758)</f>
        <v>0.75800000000000001</v>
      </c>
      <c r="C22" s="6"/>
      <c r="D22" s="6"/>
    </row>
    <row r="23" spans="1:15" x14ac:dyDescent="0.3">
      <c r="A23" t="s">
        <v>17</v>
      </c>
      <c r="B23" s="7">
        <f>(3.264*10^(-5)*C3*D3*G2^(-0.569)+0.27*(G1-0.1)*G2^(-0.5))*B9^0.753</f>
        <v>8.2908771863843551</v>
      </c>
      <c r="C23" s="7"/>
      <c r="D23" s="7"/>
      <c r="E23" s="7"/>
      <c r="F23" s="7"/>
      <c r="G23" s="7"/>
      <c r="H23" s="7"/>
      <c r="I23" s="7"/>
      <c r="J23" s="7"/>
      <c r="L23" s="27" t="s">
        <v>35</v>
      </c>
      <c r="M23" s="27"/>
    </row>
    <row r="24" spans="1:15" ht="15.6" x14ac:dyDescent="0.35">
      <c r="A24" t="s">
        <v>14</v>
      </c>
      <c r="B24" s="7">
        <f>B23*(1+B22*LOG10(B13))</f>
        <v>10.341729979095103</v>
      </c>
      <c r="C24" s="7"/>
      <c r="L24" t="s">
        <v>36</v>
      </c>
      <c r="M24" t="s">
        <v>37</v>
      </c>
      <c r="O24" t="s">
        <v>30</v>
      </c>
    </row>
    <row r="25" spans="1:15" ht="15.6" x14ac:dyDescent="0.35">
      <c r="A25" t="s">
        <v>23</v>
      </c>
      <c r="B25" s="7">
        <v>1</v>
      </c>
      <c r="L25" t="s">
        <v>36</v>
      </c>
      <c r="M25" s="9">
        <f>1.3*(10*B9)^1/3</f>
        <v>7583.333333333333</v>
      </c>
      <c r="O25" t="s">
        <v>31</v>
      </c>
    </row>
    <row r="26" spans="1:15" ht="16.8" x14ac:dyDescent="0.35">
      <c r="A26" t="s">
        <v>25</v>
      </c>
      <c r="B26" s="11">
        <f>B24</f>
        <v>10.341729979095103</v>
      </c>
      <c r="C26" t="s">
        <v>26</v>
      </c>
      <c r="D26" t="s">
        <v>56</v>
      </c>
      <c r="E26" s="20">
        <f>CEILING(B26*2,1)/2</f>
        <v>10.5</v>
      </c>
      <c r="F26" t="s">
        <v>26</v>
      </c>
    </row>
  </sheetData>
  <mergeCells count="7">
    <mergeCell ref="L23:M23"/>
    <mergeCell ref="A1:A2"/>
    <mergeCell ref="L15:O15"/>
    <mergeCell ref="B16:C16"/>
    <mergeCell ref="B17:J17"/>
    <mergeCell ref="B18:D18"/>
    <mergeCell ref="L19:O19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EFBD3-8F43-4F00-B034-A83EA13C4176}">
  <dimension ref="A1:O26"/>
  <sheetViews>
    <sheetView topLeftCell="A9" workbookViewId="0">
      <selection activeCell="I23" sqref="I23"/>
    </sheetView>
  </sheetViews>
  <sheetFormatPr defaultRowHeight="14.4" x14ac:dyDescent="0.3"/>
  <cols>
    <col min="1" max="1" width="11.33203125" customWidth="1"/>
    <col min="2" max="2" width="9.88671875" customWidth="1"/>
    <col min="8" max="8" width="10.44140625" customWidth="1"/>
    <col min="15" max="15" width="11" bestFit="1" customWidth="1"/>
  </cols>
  <sheetData>
    <row r="1" spans="1:15" ht="15.6" x14ac:dyDescent="0.35">
      <c r="A1" s="29" t="s">
        <v>0</v>
      </c>
      <c r="B1" s="2"/>
      <c r="C1" s="2" t="s">
        <v>5</v>
      </c>
      <c r="D1" s="3" t="s">
        <v>6</v>
      </c>
      <c r="E1" s="19"/>
      <c r="F1" t="s">
        <v>22</v>
      </c>
      <c r="G1" s="21">
        <v>0.1</v>
      </c>
      <c r="H1" s="21" t="s">
        <v>12</v>
      </c>
      <c r="I1" s="19"/>
      <c r="J1" s="19"/>
      <c r="K1" s="19"/>
      <c r="L1" s="19"/>
      <c r="M1" s="19"/>
      <c r="N1" s="19"/>
    </row>
    <row r="2" spans="1:15" ht="16.2" thickBot="1" x14ac:dyDescent="0.4">
      <c r="A2" s="30"/>
      <c r="B2" s="4"/>
      <c r="C2" s="4" t="s">
        <v>1</v>
      </c>
      <c r="D2" s="5" t="s">
        <v>50</v>
      </c>
      <c r="E2" s="19"/>
      <c r="F2" t="s">
        <v>52</v>
      </c>
      <c r="G2" s="21">
        <v>1</v>
      </c>
      <c r="H2" s="21" t="s">
        <v>12</v>
      </c>
      <c r="I2" s="1" t="s">
        <v>4</v>
      </c>
      <c r="K2" s="19"/>
      <c r="L2" s="19"/>
      <c r="M2" s="19"/>
      <c r="N2" s="19"/>
    </row>
    <row r="3" spans="1:15" ht="15" thickBot="1" x14ac:dyDescent="0.35">
      <c r="A3" s="24" t="s">
        <v>3</v>
      </c>
      <c r="B3" s="25"/>
      <c r="C3" s="25">
        <v>8</v>
      </c>
      <c r="D3" s="26">
        <v>95</v>
      </c>
      <c r="F3" t="s">
        <v>54</v>
      </c>
      <c r="G3">
        <v>21.2</v>
      </c>
      <c r="H3" t="s">
        <v>31</v>
      </c>
    </row>
    <row r="4" spans="1:15" x14ac:dyDescent="0.3">
      <c r="F4" t="s">
        <v>55</v>
      </c>
      <c r="G4">
        <v>10</v>
      </c>
      <c r="H4" t="s">
        <v>31</v>
      </c>
    </row>
    <row r="5" spans="1:15" x14ac:dyDescent="0.3">
      <c r="F5" t="s">
        <v>57</v>
      </c>
      <c r="G5">
        <f>G4/2</f>
        <v>5</v>
      </c>
    </row>
    <row r="6" spans="1:15" x14ac:dyDescent="0.3">
      <c r="G6" s="22" t="s">
        <v>38</v>
      </c>
      <c r="H6" s="22"/>
      <c r="I6" s="22"/>
    </row>
    <row r="7" spans="1:15" ht="15.6" x14ac:dyDescent="0.35">
      <c r="G7" t="s">
        <v>39</v>
      </c>
      <c r="H7" t="s">
        <v>40</v>
      </c>
      <c r="K7" t="s">
        <v>1</v>
      </c>
      <c r="N7" s="1"/>
    </row>
    <row r="8" spans="1:15" ht="15.6" x14ac:dyDescent="0.35">
      <c r="A8" t="s">
        <v>7</v>
      </c>
      <c r="G8" t="s">
        <v>39</v>
      </c>
      <c r="H8" s="9">
        <f>0.2*G2*E26^0.1*B9^0.18</f>
        <v>0.95543488742237304</v>
      </c>
      <c r="I8" t="s">
        <v>41</v>
      </c>
      <c r="O8" s="18"/>
    </row>
    <row r="9" spans="1:15" ht="16.2" x14ac:dyDescent="0.3">
      <c r="A9" t="s">
        <v>8</v>
      </c>
      <c r="B9" s="8">
        <v>1750</v>
      </c>
      <c r="C9" t="s">
        <v>9</v>
      </c>
      <c r="G9" s="22" t="s">
        <v>42</v>
      </c>
      <c r="H9" s="22"/>
      <c r="I9" s="22"/>
    </row>
    <row r="10" spans="1:15" ht="15.6" x14ac:dyDescent="0.35">
      <c r="B10">
        <f>B9/1.6</f>
        <v>1093.75</v>
      </c>
      <c r="C10" t="s">
        <v>10</v>
      </c>
      <c r="G10" t="s">
        <v>43</v>
      </c>
      <c r="H10" t="s">
        <v>44</v>
      </c>
      <c r="I10" t="s">
        <v>30</v>
      </c>
    </row>
    <row r="11" spans="1:15" ht="16.8" x14ac:dyDescent="0.35">
      <c r="A11" t="s">
        <v>11</v>
      </c>
      <c r="G11" t="s">
        <v>43</v>
      </c>
      <c r="H11" s="11">
        <f>0.25*M17</f>
        <v>30.126778302190367</v>
      </c>
      <c r="I11" t="s">
        <v>31</v>
      </c>
    </row>
    <row r="12" spans="1:15" x14ac:dyDescent="0.3">
      <c r="G12" s="22" t="s">
        <v>45</v>
      </c>
      <c r="H12" s="22"/>
    </row>
    <row r="13" spans="1:15" ht="15.6" x14ac:dyDescent="0.35">
      <c r="A13" t="s">
        <v>53</v>
      </c>
      <c r="B13" s="20">
        <f>G3/G4</f>
        <v>2.12</v>
      </c>
      <c r="C13" t="s">
        <v>31</v>
      </c>
      <c r="G13" t="s">
        <v>46</v>
      </c>
      <c r="H13" s="23" t="s">
        <v>47</v>
      </c>
      <c r="I13" s="23"/>
      <c r="J13" t="s">
        <v>48</v>
      </c>
    </row>
    <row r="14" spans="1:15" ht="15.6" x14ac:dyDescent="0.35">
      <c r="G14" t="s">
        <v>46</v>
      </c>
      <c r="H14" s="8">
        <f>119*E26*G2</f>
        <v>1071</v>
      </c>
      <c r="J14" t="s">
        <v>49</v>
      </c>
    </row>
    <row r="15" spans="1:15" x14ac:dyDescent="0.3">
      <c r="A15" s="1" t="s">
        <v>13</v>
      </c>
      <c r="L15" s="27" t="s">
        <v>27</v>
      </c>
      <c r="M15" s="27"/>
      <c r="N15" s="27"/>
      <c r="O15" s="27"/>
    </row>
    <row r="16" spans="1:15" ht="16.8" x14ac:dyDescent="0.35">
      <c r="A16" t="s">
        <v>14</v>
      </c>
      <c r="B16" s="28" t="s">
        <v>15</v>
      </c>
      <c r="C16" s="28"/>
      <c r="D16" t="s">
        <v>16</v>
      </c>
      <c r="L16" t="s">
        <v>29</v>
      </c>
      <c r="M16" t="s">
        <v>28</v>
      </c>
      <c r="N16" t="s">
        <v>30</v>
      </c>
      <c r="O16" t="s">
        <v>34</v>
      </c>
    </row>
    <row r="17" spans="1:15" ht="15.6" x14ac:dyDescent="0.35">
      <c r="A17" t="s">
        <v>17</v>
      </c>
      <c r="B17" s="28" t="s">
        <v>18</v>
      </c>
      <c r="C17" s="28"/>
      <c r="D17" s="28"/>
      <c r="E17" s="28"/>
      <c r="F17" s="28"/>
      <c r="G17" s="28"/>
      <c r="H17" s="28"/>
      <c r="I17" s="28"/>
      <c r="J17" s="28"/>
      <c r="L17" t="s">
        <v>29</v>
      </c>
      <c r="M17" s="9">
        <f>10*B9^(1/3)</f>
        <v>120.50711320876147</v>
      </c>
      <c r="N17" t="s">
        <v>31</v>
      </c>
    </row>
    <row r="18" spans="1:15" ht="15.6" x14ac:dyDescent="0.35">
      <c r="A18" t="s">
        <v>19</v>
      </c>
      <c r="B18" s="28" t="s">
        <v>21</v>
      </c>
      <c r="C18" s="28"/>
      <c r="D18" s="28"/>
    </row>
    <row r="19" spans="1:15" ht="15.6" x14ac:dyDescent="0.35">
      <c r="A19" t="s">
        <v>25</v>
      </c>
      <c r="B19" t="s">
        <v>20</v>
      </c>
      <c r="L19" s="27" t="s">
        <v>32</v>
      </c>
      <c r="M19" s="27"/>
      <c r="N19" s="27"/>
      <c r="O19" s="27"/>
    </row>
    <row r="20" spans="1:15" ht="15.6" x14ac:dyDescent="0.35">
      <c r="A20" t="s">
        <v>23</v>
      </c>
      <c r="B20" t="s">
        <v>24</v>
      </c>
      <c r="L20" t="s">
        <v>29</v>
      </c>
      <c r="M20" t="s">
        <v>33</v>
      </c>
      <c r="N20" t="s">
        <v>30</v>
      </c>
    </row>
    <row r="21" spans="1:15" ht="15.6" x14ac:dyDescent="0.35">
      <c r="L21" t="s">
        <v>29</v>
      </c>
      <c r="M21" s="10">
        <f>8*B9^1/5</f>
        <v>2800</v>
      </c>
      <c r="N21" t="s">
        <v>31</v>
      </c>
    </row>
    <row r="22" spans="1:15" x14ac:dyDescent="0.3">
      <c r="A22" t="s">
        <v>19</v>
      </c>
      <c r="B22" s="7">
        <f>(-4.305*LOG10(G2)+0.758)</f>
        <v>0.75800000000000001</v>
      </c>
      <c r="C22" s="6"/>
      <c r="D22" s="6"/>
    </row>
    <row r="23" spans="1:15" x14ac:dyDescent="0.3">
      <c r="A23" t="s">
        <v>17</v>
      </c>
      <c r="B23" s="7">
        <f>(3.264*10^(-5)*C3*D3*G2^(-0.569)+0.27*(G1-0.1)*G2^(-0.5))*B9^0.753</f>
        <v>6.8639070388367198</v>
      </c>
      <c r="C23" s="7"/>
      <c r="D23" s="7"/>
      <c r="E23" s="7"/>
      <c r="F23" s="7"/>
      <c r="G23" s="7"/>
      <c r="H23" s="7"/>
      <c r="I23" s="7"/>
      <c r="J23" s="7"/>
      <c r="L23" s="27" t="s">
        <v>35</v>
      </c>
      <c r="M23" s="27"/>
    </row>
    <row r="24" spans="1:15" ht="15.6" x14ac:dyDescent="0.35">
      <c r="A24" t="s">
        <v>14</v>
      </c>
      <c r="B24" s="7">
        <f>B23*(1+B22*LOG10(B13))</f>
        <v>8.5617808105798225</v>
      </c>
      <c r="C24" s="7"/>
      <c r="L24" t="s">
        <v>36</v>
      </c>
      <c r="M24" t="s">
        <v>37</v>
      </c>
      <c r="O24" t="s">
        <v>30</v>
      </c>
    </row>
    <row r="25" spans="1:15" ht="15.6" x14ac:dyDescent="0.35">
      <c r="A25" t="s">
        <v>23</v>
      </c>
      <c r="B25" s="7">
        <v>1</v>
      </c>
      <c r="L25" t="s">
        <v>36</v>
      </c>
      <c r="M25" s="9">
        <f>1.3*(10*B9)^1/3</f>
        <v>7583.333333333333</v>
      </c>
      <c r="O25" t="s">
        <v>31</v>
      </c>
    </row>
    <row r="26" spans="1:15" ht="16.8" x14ac:dyDescent="0.35">
      <c r="A26" t="s">
        <v>25</v>
      </c>
      <c r="B26" s="11">
        <f>B24</f>
        <v>8.5617808105798225</v>
      </c>
      <c r="C26" t="s">
        <v>26</v>
      </c>
      <c r="D26" t="s">
        <v>56</v>
      </c>
      <c r="E26" s="20">
        <f>CEILING(B26*2,1)/2</f>
        <v>9</v>
      </c>
      <c r="F26" t="s">
        <v>26</v>
      </c>
    </row>
  </sheetData>
  <mergeCells count="7">
    <mergeCell ref="L23:M23"/>
    <mergeCell ref="A1:A2"/>
    <mergeCell ref="L15:O15"/>
    <mergeCell ref="B16:C16"/>
    <mergeCell ref="B17:J17"/>
    <mergeCell ref="B18:D18"/>
    <mergeCell ref="L19:O1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C628C-813C-4134-BD1A-D0E34ED683C1}">
  <dimension ref="A1:O25"/>
  <sheetViews>
    <sheetView zoomScale="76" zoomScaleNormal="76" workbookViewId="0">
      <selection activeCell="V27" sqref="V27"/>
    </sheetView>
  </sheetViews>
  <sheetFormatPr defaultRowHeight="14.4" x14ac:dyDescent="0.3"/>
  <cols>
    <col min="1" max="1" width="11.33203125" customWidth="1"/>
    <col min="2" max="2" width="9.88671875" customWidth="1"/>
    <col min="8" max="8" width="10.44140625" customWidth="1"/>
    <col min="15" max="15" width="11" bestFit="1" customWidth="1"/>
  </cols>
  <sheetData>
    <row r="1" spans="1:15" ht="15.6" x14ac:dyDescent="0.35">
      <c r="A1" s="29" t="s">
        <v>0</v>
      </c>
      <c r="B1" s="2"/>
      <c r="C1" s="2" t="s">
        <v>5</v>
      </c>
      <c r="D1" s="3" t="s">
        <v>6</v>
      </c>
      <c r="E1" s="19"/>
      <c r="F1" t="s">
        <v>22</v>
      </c>
      <c r="G1" s="21">
        <v>0.1</v>
      </c>
      <c r="H1" s="21" t="s">
        <v>12</v>
      </c>
      <c r="I1" s="19"/>
      <c r="J1" s="19"/>
      <c r="K1" s="19"/>
      <c r="L1" s="19"/>
      <c r="M1" s="19"/>
      <c r="N1" s="19"/>
    </row>
    <row r="2" spans="1:15" ht="16.2" thickBot="1" x14ac:dyDescent="0.4">
      <c r="A2" s="30"/>
      <c r="B2" s="4"/>
      <c r="C2" s="4" t="s">
        <v>1</v>
      </c>
      <c r="D2" s="5" t="s">
        <v>50</v>
      </c>
      <c r="E2" s="19"/>
      <c r="F2" t="s">
        <v>52</v>
      </c>
      <c r="G2" s="21">
        <v>0.6</v>
      </c>
      <c r="H2" s="21" t="s">
        <v>12</v>
      </c>
      <c r="I2" s="1" t="s">
        <v>4</v>
      </c>
      <c r="K2" s="19"/>
      <c r="L2" s="19"/>
      <c r="M2" s="19"/>
      <c r="N2" s="19"/>
    </row>
    <row r="3" spans="1:15" ht="15" thickBot="1" x14ac:dyDescent="0.35">
      <c r="A3" s="15" t="s">
        <v>3</v>
      </c>
      <c r="B3" s="16"/>
      <c r="C3" s="16">
        <v>6.4</v>
      </c>
      <c r="D3" s="17">
        <v>115</v>
      </c>
      <c r="F3" t="s">
        <v>54</v>
      </c>
      <c r="G3">
        <v>8.5</v>
      </c>
      <c r="H3" t="s">
        <v>31</v>
      </c>
    </row>
    <row r="4" spans="1:15" x14ac:dyDescent="0.3">
      <c r="F4" t="s">
        <v>55</v>
      </c>
      <c r="G4">
        <v>2.1</v>
      </c>
      <c r="H4" t="s">
        <v>31</v>
      </c>
    </row>
    <row r="5" spans="1:15" x14ac:dyDescent="0.3">
      <c r="F5" t="s">
        <v>57</v>
      </c>
      <c r="G5">
        <f>G4/2</f>
        <v>1.05</v>
      </c>
      <c r="I5" s="22"/>
    </row>
    <row r="6" spans="1:15" x14ac:dyDescent="0.3">
      <c r="N6" s="1"/>
    </row>
    <row r="7" spans="1:15" x14ac:dyDescent="0.3">
      <c r="A7" t="s">
        <v>7</v>
      </c>
      <c r="H7" s="6"/>
      <c r="O7" s="18"/>
    </row>
    <row r="8" spans="1:15" ht="16.2" x14ac:dyDescent="0.3">
      <c r="A8" t="s">
        <v>8</v>
      </c>
      <c r="B8" s="8">
        <v>34.6</v>
      </c>
      <c r="C8" t="s">
        <v>9</v>
      </c>
      <c r="G8" s="22"/>
      <c r="H8" s="22"/>
      <c r="I8" s="22"/>
    </row>
    <row r="9" spans="1:15" x14ac:dyDescent="0.3">
      <c r="B9">
        <f>B8/1.6</f>
        <v>21.625</v>
      </c>
      <c r="C9" t="s">
        <v>10</v>
      </c>
    </row>
    <row r="10" spans="1:15" ht="16.2" x14ac:dyDescent="0.3">
      <c r="A10" t="s">
        <v>11</v>
      </c>
      <c r="H10" s="7"/>
    </row>
    <row r="11" spans="1:15" x14ac:dyDescent="0.3">
      <c r="G11" s="22"/>
      <c r="H11" s="22"/>
    </row>
    <row r="12" spans="1:15" x14ac:dyDescent="0.3">
      <c r="A12" t="s">
        <v>53</v>
      </c>
      <c r="B12" s="20">
        <f>G3/G4</f>
        <v>4.0476190476190474</v>
      </c>
      <c r="C12" t="s">
        <v>31</v>
      </c>
      <c r="H12" s="23"/>
      <c r="I12" s="23"/>
    </row>
    <row r="14" spans="1:15" x14ac:dyDescent="0.3">
      <c r="A14" s="1" t="s">
        <v>13</v>
      </c>
      <c r="L14" s="27"/>
      <c r="M14" s="27"/>
      <c r="N14" s="27"/>
      <c r="O14" s="27"/>
    </row>
    <row r="15" spans="1:15" ht="16.2" x14ac:dyDescent="0.3">
      <c r="A15" t="s">
        <v>14</v>
      </c>
      <c r="B15" s="28" t="s">
        <v>15</v>
      </c>
      <c r="C15" s="28"/>
      <c r="D15" t="s">
        <v>16</v>
      </c>
    </row>
    <row r="16" spans="1:15" ht="15.6" x14ac:dyDescent="0.35">
      <c r="A16" t="s">
        <v>17</v>
      </c>
      <c r="B16" s="28" t="s">
        <v>18</v>
      </c>
      <c r="C16" s="28"/>
      <c r="D16" s="28"/>
      <c r="E16" s="28"/>
      <c r="F16" s="28"/>
      <c r="G16" s="28"/>
      <c r="H16" s="28"/>
      <c r="I16" s="28"/>
      <c r="J16" s="28"/>
      <c r="M16" s="6"/>
    </row>
    <row r="17" spans="1:15" ht="15.6" x14ac:dyDescent="0.35">
      <c r="A17" t="s">
        <v>19</v>
      </c>
      <c r="B17" s="28" t="s">
        <v>21</v>
      </c>
      <c r="C17" s="28"/>
      <c r="D17" s="28"/>
    </row>
    <row r="18" spans="1:15" ht="15.6" x14ac:dyDescent="0.35">
      <c r="A18" t="s">
        <v>25</v>
      </c>
      <c r="B18" t="s">
        <v>20</v>
      </c>
      <c r="L18" s="27"/>
      <c r="M18" s="27"/>
      <c r="N18" s="27"/>
      <c r="O18" s="27"/>
    </row>
    <row r="19" spans="1:15" ht="15.6" x14ac:dyDescent="0.35">
      <c r="A19" t="s">
        <v>23</v>
      </c>
      <c r="B19" t="s">
        <v>24</v>
      </c>
    </row>
    <row r="20" spans="1:15" x14ac:dyDescent="0.3">
      <c r="M20" s="23"/>
    </row>
    <row r="21" spans="1:15" x14ac:dyDescent="0.3">
      <c r="A21" t="s">
        <v>19</v>
      </c>
      <c r="B21" s="7">
        <f>(-4.305*LOG10(G2)+0.758)</f>
        <v>1.7130588670984142</v>
      </c>
      <c r="C21" s="6"/>
      <c r="D21" s="6"/>
    </row>
    <row r="22" spans="1:15" x14ac:dyDescent="0.3">
      <c r="A22" t="s">
        <v>17</v>
      </c>
      <c r="B22" s="7">
        <f>(3.264*10^(-5)*C3*D3*G2^(-0.569)+0.27*(G1-0.1)*G2^(-0.5))*B8^0.753</f>
        <v>0.46321669685475153</v>
      </c>
      <c r="C22" s="7"/>
      <c r="D22" s="7"/>
      <c r="E22" s="7"/>
      <c r="F22" s="7"/>
      <c r="G22" s="7"/>
      <c r="H22" s="7"/>
      <c r="I22" s="7"/>
      <c r="J22" s="7"/>
      <c r="L22" s="27"/>
      <c r="M22" s="27"/>
    </row>
    <row r="23" spans="1:15" x14ac:dyDescent="0.3">
      <c r="A23" t="s">
        <v>14</v>
      </c>
      <c r="B23" s="7">
        <f>B22*(1+B21*LOG10(B12))</f>
        <v>0.94504021177580577</v>
      </c>
      <c r="C23" s="7"/>
    </row>
    <row r="24" spans="1:15" ht="15.6" x14ac:dyDescent="0.35">
      <c r="A24" t="s">
        <v>23</v>
      </c>
      <c r="B24" s="7">
        <v>0.9</v>
      </c>
      <c r="M24" s="6"/>
    </row>
    <row r="25" spans="1:15" ht="16.8" x14ac:dyDescent="0.35">
      <c r="A25" t="s">
        <v>25</v>
      </c>
      <c r="B25" s="11">
        <f>B23</f>
        <v>0.94504021177580577</v>
      </c>
      <c r="C25" t="s">
        <v>26</v>
      </c>
      <c r="D25" t="s">
        <v>56</v>
      </c>
      <c r="E25" s="20">
        <v>1.05</v>
      </c>
      <c r="F25" t="s">
        <v>26</v>
      </c>
    </row>
  </sheetData>
  <mergeCells count="7">
    <mergeCell ref="L22:M22"/>
    <mergeCell ref="A1:A2"/>
    <mergeCell ref="L14:O14"/>
    <mergeCell ref="B15:C15"/>
    <mergeCell ref="B16:J16"/>
    <mergeCell ref="B17:D17"/>
    <mergeCell ref="L18:O1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DFFA9-8DA2-4E10-9930-6BD5E710B86D}">
  <dimension ref="A1:O25"/>
  <sheetViews>
    <sheetView zoomScale="83" zoomScaleNormal="83" workbookViewId="0">
      <selection activeCell="O9" sqref="O9"/>
    </sheetView>
  </sheetViews>
  <sheetFormatPr defaultRowHeight="14.4" x14ac:dyDescent="0.3"/>
  <cols>
    <col min="1" max="1" width="11.33203125" customWidth="1"/>
    <col min="2" max="2" width="9.88671875" customWidth="1"/>
    <col min="8" max="8" width="10.44140625" customWidth="1"/>
    <col min="15" max="15" width="11" bestFit="1" customWidth="1"/>
  </cols>
  <sheetData>
    <row r="1" spans="1:15" ht="15.6" x14ac:dyDescent="0.35">
      <c r="A1" s="29" t="s">
        <v>0</v>
      </c>
      <c r="B1" s="2"/>
      <c r="C1" s="2" t="s">
        <v>5</v>
      </c>
      <c r="D1" s="3" t="s">
        <v>6</v>
      </c>
      <c r="E1" s="19"/>
      <c r="F1" t="s">
        <v>22</v>
      </c>
      <c r="G1" s="21">
        <v>0.1</v>
      </c>
      <c r="H1" s="21" t="s">
        <v>12</v>
      </c>
      <c r="I1" s="19"/>
      <c r="J1" s="19"/>
      <c r="K1" s="19"/>
      <c r="L1" s="19"/>
      <c r="M1" s="19"/>
      <c r="N1" s="19"/>
    </row>
    <row r="2" spans="1:15" ht="16.2" thickBot="1" x14ac:dyDescent="0.4">
      <c r="A2" s="30"/>
      <c r="B2" s="4"/>
      <c r="C2" s="4" t="s">
        <v>1</v>
      </c>
      <c r="D2" s="5" t="s">
        <v>50</v>
      </c>
      <c r="E2" s="19"/>
      <c r="F2" t="s">
        <v>52</v>
      </c>
      <c r="G2" s="21">
        <v>1</v>
      </c>
      <c r="H2" s="21" t="s">
        <v>12</v>
      </c>
      <c r="I2" s="1" t="s">
        <v>4</v>
      </c>
      <c r="K2" s="19"/>
      <c r="L2" s="19"/>
      <c r="M2" s="19"/>
      <c r="N2" s="19"/>
    </row>
    <row r="3" spans="1:15" x14ac:dyDescent="0.3">
      <c r="A3" s="13" t="s">
        <v>51</v>
      </c>
      <c r="B3" s="12"/>
      <c r="C3" s="12">
        <v>9</v>
      </c>
      <c r="D3" s="14">
        <v>102</v>
      </c>
      <c r="F3" t="s">
        <v>54</v>
      </c>
      <c r="G3">
        <v>4.5</v>
      </c>
      <c r="H3" t="s">
        <v>31</v>
      </c>
    </row>
    <row r="4" spans="1:15" x14ac:dyDescent="0.3">
      <c r="F4" t="s">
        <v>55</v>
      </c>
      <c r="G4">
        <v>2.25</v>
      </c>
      <c r="H4" t="s">
        <v>31</v>
      </c>
    </row>
    <row r="5" spans="1:15" x14ac:dyDescent="0.3">
      <c r="F5" t="s">
        <v>57</v>
      </c>
      <c r="G5">
        <f>G4/2</f>
        <v>1.125</v>
      </c>
      <c r="I5" s="22"/>
    </row>
    <row r="6" spans="1:15" x14ac:dyDescent="0.3">
      <c r="N6" s="1"/>
    </row>
    <row r="7" spans="1:15" x14ac:dyDescent="0.3">
      <c r="A7" t="s">
        <v>7</v>
      </c>
      <c r="H7" s="6"/>
      <c r="O7" s="18"/>
    </row>
    <row r="8" spans="1:15" ht="16.2" x14ac:dyDescent="0.3">
      <c r="A8" t="s">
        <v>8</v>
      </c>
      <c r="B8" s="8">
        <v>20</v>
      </c>
      <c r="C8" t="s">
        <v>9</v>
      </c>
      <c r="G8" s="22"/>
      <c r="H8" s="22"/>
      <c r="I8" s="22"/>
    </row>
    <row r="9" spans="1:15" x14ac:dyDescent="0.3">
      <c r="B9">
        <f>B8/1.6</f>
        <v>12.5</v>
      </c>
      <c r="C9" t="s">
        <v>10</v>
      </c>
    </row>
    <row r="10" spans="1:15" ht="16.2" x14ac:dyDescent="0.3">
      <c r="A10" t="s">
        <v>11</v>
      </c>
      <c r="H10" s="7"/>
    </row>
    <row r="11" spans="1:15" x14ac:dyDescent="0.3">
      <c r="G11" s="22"/>
      <c r="H11" s="22"/>
    </row>
    <row r="12" spans="1:15" x14ac:dyDescent="0.3">
      <c r="A12" t="s">
        <v>53</v>
      </c>
      <c r="B12" s="20">
        <f>G3/G4</f>
        <v>2</v>
      </c>
      <c r="C12" t="s">
        <v>31</v>
      </c>
      <c r="H12" s="23"/>
      <c r="I12" s="23"/>
    </row>
    <row r="14" spans="1:15" x14ac:dyDescent="0.3">
      <c r="A14" s="1" t="s">
        <v>13</v>
      </c>
      <c r="L14" s="27"/>
      <c r="M14" s="27"/>
      <c r="N14" s="27"/>
      <c r="O14" s="27"/>
    </row>
    <row r="15" spans="1:15" ht="16.2" x14ac:dyDescent="0.3">
      <c r="A15" t="s">
        <v>14</v>
      </c>
      <c r="B15" s="28" t="s">
        <v>15</v>
      </c>
      <c r="C15" s="28"/>
      <c r="D15" t="s">
        <v>16</v>
      </c>
    </row>
    <row r="16" spans="1:15" ht="15.6" x14ac:dyDescent="0.35">
      <c r="A16" t="s">
        <v>17</v>
      </c>
      <c r="B16" s="28" t="s">
        <v>18</v>
      </c>
      <c r="C16" s="28"/>
      <c r="D16" s="28"/>
      <c r="E16" s="28"/>
      <c r="F16" s="28"/>
      <c r="G16" s="28"/>
      <c r="H16" s="28"/>
      <c r="I16" s="28"/>
      <c r="J16" s="28"/>
      <c r="M16" s="6"/>
    </row>
    <row r="17" spans="1:15" ht="15.6" x14ac:dyDescent="0.35">
      <c r="A17" t="s">
        <v>19</v>
      </c>
      <c r="B17" s="28" t="s">
        <v>21</v>
      </c>
      <c r="C17" s="28"/>
      <c r="D17" s="28"/>
    </row>
    <row r="18" spans="1:15" ht="15.6" x14ac:dyDescent="0.35">
      <c r="A18" t="s">
        <v>25</v>
      </c>
      <c r="B18" t="s">
        <v>20</v>
      </c>
      <c r="L18" s="27"/>
      <c r="M18" s="27"/>
      <c r="N18" s="27"/>
      <c r="O18" s="27"/>
    </row>
    <row r="19" spans="1:15" ht="15.6" x14ac:dyDescent="0.35">
      <c r="A19" t="s">
        <v>23</v>
      </c>
      <c r="B19" t="s">
        <v>24</v>
      </c>
    </row>
    <row r="20" spans="1:15" x14ac:dyDescent="0.3">
      <c r="M20" s="23"/>
    </row>
    <row r="21" spans="1:15" x14ac:dyDescent="0.3">
      <c r="A21" t="s">
        <v>19</v>
      </c>
      <c r="B21" s="7">
        <f>(-4.305*LOG10(G2)+0.758)</f>
        <v>0.75800000000000001</v>
      </c>
      <c r="C21" s="6"/>
      <c r="D21" s="6"/>
    </row>
    <row r="22" spans="1:15" x14ac:dyDescent="0.3">
      <c r="A22" t="s">
        <v>17</v>
      </c>
      <c r="B22" s="7">
        <f>(3.264*10^(-5)*C3*D3*G2^(-0.569)+0.27*(G1-0.1)*G2^(-0.5))*B8^0.753</f>
        <v>0.28593572383341515</v>
      </c>
      <c r="C22" s="7"/>
      <c r="D22" s="7"/>
      <c r="E22" s="7"/>
      <c r="F22" s="7"/>
      <c r="G22" s="7"/>
      <c r="H22" s="7"/>
      <c r="I22" s="7"/>
      <c r="J22" s="7"/>
      <c r="L22" s="27"/>
      <c r="M22" s="27"/>
    </row>
    <row r="23" spans="1:15" x14ac:dyDescent="0.3">
      <c r="A23" t="s">
        <v>14</v>
      </c>
      <c r="B23" s="7">
        <f>B22*(1+B21*LOG10(B12))</f>
        <v>0.35118074795037385</v>
      </c>
      <c r="C23" s="7"/>
    </row>
    <row r="24" spans="1:15" ht="15.6" x14ac:dyDescent="0.35">
      <c r="A24" t="s">
        <v>23</v>
      </c>
      <c r="B24" s="7">
        <v>1</v>
      </c>
      <c r="M24" s="6"/>
    </row>
    <row r="25" spans="1:15" ht="16.8" x14ac:dyDescent="0.35">
      <c r="A25" t="s">
        <v>25</v>
      </c>
      <c r="B25" s="11">
        <f>B23</f>
        <v>0.35118074795037385</v>
      </c>
      <c r="C25" t="s">
        <v>26</v>
      </c>
      <c r="D25" t="s">
        <v>56</v>
      </c>
      <c r="E25" s="20">
        <v>0.4</v>
      </c>
      <c r="F25" t="s">
        <v>26</v>
      </c>
    </row>
  </sheetData>
  <mergeCells count="7">
    <mergeCell ref="L22:M22"/>
    <mergeCell ref="A1:A2"/>
    <mergeCell ref="L14:O14"/>
    <mergeCell ref="B15:C15"/>
    <mergeCell ref="B16:J16"/>
    <mergeCell ref="B17:D17"/>
    <mergeCell ref="L18:O18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grafit</vt:lpstr>
      <vt:lpstr>dřevný prach</vt:lpstr>
      <vt:lpstr>hnědé uhlí</vt:lpstr>
      <vt:lpstr>DP Banska</vt:lpstr>
      <vt:lpstr>DP Kral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Kristína Biela</dc:creator>
  <cp:lastModifiedBy>Kristína Biela</cp:lastModifiedBy>
  <dcterms:created xsi:type="dcterms:W3CDTF">2024-04-23T14:21:25Z</dcterms:created>
  <dcterms:modified xsi:type="dcterms:W3CDTF">2025-01-04T19:00:33Z</dcterms:modified>
</cp:coreProperties>
</file>