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ernovicky\Desktop\LS19-20\126BAPE\Baklářská práce\Rozpočet\Odevzdání\"/>
    </mc:Choice>
  </mc:AlternateContent>
  <xr:revisionPtr revIDLastSave="0" documentId="8_{69B96B24-1554-4995-B848-E1CD14411D6A}" xr6:coauthVersionLast="45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Rekapitulace stavby" sheetId="1" r:id="rId1"/>
    <sheet name="01 - BIM model" sheetId="2" r:id="rId2"/>
  </sheets>
  <definedNames>
    <definedName name="_xlnm._FilterDatabase" localSheetId="1" hidden="1">'01 - BIM model'!$C$133:$K$326</definedName>
    <definedName name="_xlnm.Print_Titles" localSheetId="1">'01 - BIM model'!$133:$133</definedName>
    <definedName name="_xlnm.Print_Titles" localSheetId="0">'Rekapitulace stavby'!$92:$92</definedName>
    <definedName name="_xlnm.Print_Area" localSheetId="1">'01 - BIM model'!$C$4:$J$39,'01 - BIM model'!$C$50:$J$76,'01 - BIM model'!$C$82:$J$117,'01 - BIM model'!$C$123:$K$326</definedName>
    <definedName name="_xlnm.Print_Area" localSheetId="0">'Rekapitulace stavby'!$D$4:$AO$76,'Rekapitulace stavby'!$C$82:$AQ$99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3" i="2"/>
  <c r="BH313" i="2"/>
  <c r="BG313" i="2"/>
  <c r="BF313" i="2"/>
  <c r="T313" i="2"/>
  <c r="R313" i="2"/>
  <c r="P313" i="2"/>
  <c r="BI311" i="2"/>
  <c r="BH311" i="2"/>
  <c r="BG311" i="2"/>
  <c r="BF311" i="2"/>
  <c r="T311" i="2"/>
  <c r="R311" i="2"/>
  <c r="P311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69" i="2"/>
  <c r="BH269" i="2"/>
  <c r="BG269" i="2"/>
  <c r="BF269" i="2"/>
  <c r="T269" i="2"/>
  <c r="R269" i="2"/>
  <c r="P269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R261" i="2"/>
  <c r="P261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5" i="2"/>
  <c r="BH225" i="2"/>
  <c r="BG225" i="2"/>
  <c r="BF225" i="2"/>
  <c r="T225" i="2"/>
  <c r="R225" i="2"/>
  <c r="P225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T149" i="2"/>
  <c r="R150" i="2"/>
  <c r="R149" i="2"/>
  <c r="P150" i="2"/>
  <c r="P149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F128" i="2"/>
  <c r="E126" i="2"/>
  <c r="J29" i="2"/>
  <c r="F87" i="2"/>
  <c r="E85" i="2"/>
  <c r="J22" i="2"/>
  <c r="E22" i="2"/>
  <c r="J131" i="2"/>
  <c r="J21" i="2"/>
  <c r="J19" i="2"/>
  <c r="E19" i="2"/>
  <c r="J89" i="2" s="1"/>
  <c r="J18" i="2"/>
  <c r="J16" i="2"/>
  <c r="E16" i="2"/>
  <c r="F131" i="2"/>
  <c r="J15" i="2"/>
  <c r="J13" i="2"/>
  <c r="E13" i="2"/>
  <c r="F130" i="2" s="1"/>
  <c r="J12" i="2"/>
  <c r="J10" i="2"/>
  <c r="J128" i="2"/>
  <c r="L90" i="1"/>
  <c r="AM90" i="1"/>
  <c r="AM89" i="1"/>
  <c r="L89" i="1"/>
  <c r="AM87" i="1"/>
  <c r="L87" i="1"/>
  <c r="L85" i="1"/>
  <c r="L84" i="1"/>
  <c r="J323" i="2"/>
  <c r="J321" i="2"/>
  <c r="BK318" i="2"/>
  <c r="BK316" i="2"/>
  <c r="J313" i="2"/>
  <c r="J305" i="2"/>
  <c r="BK299" i="2"/>
  <c r="J291" i="2"/>
  <c r="J287" i="2"/>
  <c r="J278" i="2"/>
  <c r="BK276" i="2"/>
  <c r="BK274" i="2"/>
  <c r="J272" i="2"/>
  <c r="BK261" i="2"/>
  <c r="J259" i="2"/>
  <c r="BK249" i="2"/>
  <c r="BK247" i="2"/>
  <c r="J237" i="2"/>
  <c r="BK234" i="2"/>
  <c r="BK231" i="2"/>
  <c r="BK228" i="2"/>
  <c r="J225" i="2"/>
  <c r="J219" i="2"/>
  <c r="BK213" i="2"/>
  <c r="BK210" i="2"/>
  <c r="J199" i="2"/>
  <c r="BK185" i="2"/>
  <c r="J180" i="2"/>
  <c r="J176" i="2"/>
  <c r="J166" i="2"/>
  <c r="J164" i="2"/>
  <c r="J162" i="2"/>
  <c r="BK157" i="2"/>
  <c r="BK154" i="2"/>
  <c r="BK145" i="2"/>
  <c r="BK144" i="2"/>
  <c r="BK138" i="2"/>
  <c r="BK325" i="2"/>
  <c r="J325" i="2"/>
  <c r="BK323" i="2"/>
  <c r="BK321" i="2"/>
  <c r="BK287" i="2"/>
  <c r="BK285" i="2"/>
  <c r="BK280" i="2"/>
  <c r="J276" i="2"/>
  <c r="J274" i="2"/>
  <c r="BK272" i="2"/>
  <c r="J269" i="2"/>
  <c r="BK264" i="2"/>
  <c r="J261" i="2"/>
  <c r="BK259" i="2"/>
  <c r="J256" i="2"/>
  <c r="J252" i="2"/>
  <c r="J249" i="2"/>
  <c r="J244" i="2"/>
  <c r="BK219" i="2"/>
  <c r="BK205" i="2"/>
  <c r="J195" i="2"/>
  <c r="BK193" i="2"/>
  <c r="BK191" i="2"/>
  <c r="BK189" i="2"/>
  <c r="J187" i="2"/>
  <c r="J168" i="2"/>
  <c r="BK164" i="2"/>
  <c r="BK162" i="2"/>
  <c r="J157" i="2"/>
  <c r="J154" i="2"/>
  <c r="J150" i="2"/>
  <c r="BK147" i="2"/>
  <c r="BK146" i="2"/>
  <c r="J138" i="2"/>
  <c r="J316" i="2"/>
  <c r="BK313" i="2"/>
  <c r="J311" i="2"/>
  <c r="BK308" i="2"/>
  <c r="BK305" i="2"/>
  <c r="J302" i="2"/>
  <c r="BK296" i="2"/>
  <c r="BK294" i="2"/>
  <c r="BK291" i="2"/>
  <c r="BK289" i="2"/>
  <c r="J285" i="2"/>
  <c r="BK283" i="2"/>
  <c r="BK278" i="2"/>
  <c r="BK269" i="2"/>
  <c r="J264" i="2"/>
  <c r="BK256" i="2"/>
  <c r="BK254" i="2"/>
  <c r="BK252" i="2"/>
  <c r="BK244" i="2"/>
  <c r="J242" i="2"/>
  <c r="J239" i="2"/>
  <c r="J234" i="2"/>
  <c r="J231" i="2"/>
  <c r="BK225" i="2"/>
  <c r="J217" i="2"/>
  <c r="J215" i="2"/>
  <c r="J213" i="2"/>
  <c r="J210" i="2"/>
  <c r="J208" i="2"/>
  <c r="J203" i="2"/>
  <c r="BK197" i="2"/>
  <c r="J193" i="2"/>
  <c r="J191" i="2"/>
  <c r="J189" i="2"/>
  <c r="BK187" i="2"/>
  <c r="J185" i="2"/>
  <c r="BK183" i="2"/>
  <c r="BK178" i="2"/>
  <c r="BK174" i="2"/>
  <c r="BK166" i="2"/>
  <c r="J160" i="2"/>
  <c r="J147" i="2"/>
  <c r="J146" i="2"/>
  <c r="J145" i="2"/>
  <c r="J144" i="2"/>
  <c r="BK143" i="2"/>
  <c r="J140" i="2"/>
  <c r="J318" i="2"/>
  <c r="BK311" i="2"/>
  <c r="J308" i="2"/>
  <c r="BK302" i="2"/>
  <c r="J299" i="2"/>
  <c r="J296" i="2"/>
  <c r="J294" i="2"/>
  <c r="J289" i="2"/>
  <c r="J283" i="2"/>
  <c r="J280" i="2"/>
  <c r="J254" i="2"/>
  <c r="J247" i="2"/>
  <c r="BK242" i="2"/>
  <c r="BK239" i="2"/>
  <c r="BK237" i="2"/>
  <c r="J228" i="2"/>
  <c r="BK217" i="2"/>
  <c r="BK215" i="2"/>
  <c r="BK208" i="2"/>
  <c r="J205" i="2"/>
  <c r="BK203" i="2"/>
  <c r="BK199" i="2"/>
  <c r="J197" i="2"/>
  <c r="BK195" i="2"/>
  <c r="J183" i="2"/>
  <c r="BK180" i="2"/>
  <c r="J178" i="2"/>
  <c r="BK176" i="2"/>
  <c r="J174" i="2"/>
  <c r="BK168" i="2"/>
  <c r="BK160" i="2"/>
  <c r="BK150" i="2"/>
  <c r="J143" i="2"/>
  <c r="BK140" i="2"/>
  <c r="AK27" i="1"/>
  <c r="AS94" i="1"/>
  <c r="BK137" i="2" l="1"/>
  <c r="R137" i="2"/>
  <c r="R136" i="2"/>
  <c r="BK153" i="2"/>
  <c r="J153" i="2"/>
  <c r="J100" i="2"/>
  <c r="R153" i="2"/>
  <c r="R152" i="2"/>
  <c r="BK173" i="2"/>
  <c r="J173" i="2" s="1"/>
  <c r="J103" i="2" s="1"/>
  <c r="R173" i="2"/>
  <c r="BK182" i="2"/>
  <c r="J182" i="2"/>
  <c r="J104" i="2"/>
  <c r="T182" i="2"/>
  <c r="T172" i="2" s="1"/>
  <c r="BK202" i="2"/>
  <c r="BK201" i="2" s="1"/>
  <c r="J201" i="2" s="1"/>
  <c r="J105" i="2" s="1"/>
  <c r="R202" i="2"/>
  <c r="R201" i="2"/>
  <c r="BK224" i="2"/>
  <c r="BK223" i="2"/>
  <c r="J223" i="2" s="1"/>
  <c r="J108" i="2" s="1"/>
  <c r="R224" i="2"/>
  <c r="R223" i="2" s="1"/>
  <c r="R222" i="2" s="1"/>
  <c r="P268" i="2"/>
  <c r="P267" i="2"/>
  <c r="P266" i="2"/>
  <c r="R268" i="2"/>
  <c r="R267" i="2" s="1"/>
  <c r="R266" i="2" s="1"/>
  <c r="P137" i="2"/>
  <c r="P136" i="2"/>
  <c r="T137" i="2"/>
  <c r="T136" i="2"/>
  <c r="P153" i="2"/>
  <c r="P152" i="2" s="1"/>
  <c r="T153" i="2"/>
  <c r="T152" i="2"/>
  <c r="P173" i="2"/>
  <c r="T173" i="2"/>
  <c r="P182" i="2"/>
  <c r="R182" i="2"/>
  <c r="P202" i="2"/>
  <c r="P201" i="2" s="1"/>
  <c r="T202" i="2"/>
  <c r="T201" i="2" s="1"/>
  <c r="P224" i="2"/>
  <c r="P223" i="2"/>
  <c r="P222" i="2"/>
  <c r="T224" i="2"/>
  <c r="T223" i="2" s="1"/>
  <c r="T222" i="2" s="1"/>
  <c r="BK268" i="2"/>
  <c r="J268" i="2" s="1"/>
  <c r="J112" i="2" s="1"/>
  <c r="T268" i="2"/>
  <c r="T267" i="2"/>
  <c r="T266" i="2"/>
  <c r="F89" i="2"/>
  <c r="J90" i="2"/>
  <c r="BE145" i="2"/>
  <c r="BE154" i="2"/>
  <c r="BE162" i="2"/>
  <c r="BE166" i="2"/>
  <c r="BE185" i="2"/>
  <c r="BE189" i="2"/>
  <c r="BE191" i="2"/>
  <c r="BE210" i="2"/>
  <c r="BE225" i="2"/>
  <c r="BE239" i="2"/>
  <c r="BE244" i="2"/>
  <c r="BE249" i="2"/>
  <c r="BE256" i="2"/>
  <c r="BE269" i="2"/>
  <c r="BE276" i="2"/>
  <c r="BE285" i="2"/>
  <c r="BE289" i="2"/>
  <c r="BE308" i="2"/>
  <c r="BE313" i="2"/>
  <c r="BE316" i="2"/>
  <c r="BE321" i="2"/>
  <c r="BE323" i="2"/>
  <c r="BK149" i="2"/>
  <c r="J149" i="2" s="1"/>
  <c r="J98" i="2" s="1"/>
  <c r="J87" i="2"/>
  <c r="J130" i="2"/>
  <c r="BE147" i="2"/>
  <c r="BE150" i="2"/>
  <c r="BE160" i="2"/>
  <c r="BE164" i="2"/>
  <c r="BE180" i="2"/>
  <c r="BE199" i="2"/>
  <c r="BE228" i="2"/>
  <c r="BE237" i="2"/>
  <c r="BE247" i="2"/>
  <c r="BE259" i="2"/>
  <c r="BE261" i="2"/>
  <c r="BE274" i="2"/>
  <c r="BE287" i="2"/>
  <c r="BE299" i="2"/>
  <c r="F90" i="2"/>
  <c r="BE138" i="2"/>
  <c r="BE143" i="2"/>
  <c r="BE144" i="2"/>
  <c r="BE157" i="2"/>
  <c r="BE168" i="2"/>
  <c r="BE174" i="2"/>
  <c r="BE176" i="2"/>
  <c r="BE178" i="2"/>
  <c r="BE183" i="2"/>
  <c r="BE195" i="2"/>
  <c r="BE197" i="2"/>
  <c r="BE213" i="2"/>
  <c r="BE215" i="2"/>
  <c r="BE231" i="2"/>
  <c r="BE234" i="2"/>
  <c r="BE296" i="2"/>
  <c r="BE302" i="2"/>
  <c r="BE305" i="2"/>
  <c r="BE311" i="2"/>
  <c r="BE318" i="2"/>
  <c r="BE325" i="2"/>
  <c r="BE140" i="2"/>
  <c r="BE146" i="2"/>
  <c r="BE187" i="2"/>
  <c r="BE193" i="2"/>
  <c r="BE203" i="2"/>
  <c r="BE205" i="2"/>
  <c r="BE208" i="2"/>
  <c r="BE217" i="2"/>
  <c r="BE219" i="2"/>
  <c r="BE242" i="2"/>
  <c r="BE252" i="2"/>
  <c r="BE254" i="2"/>
  <c r="BE264" i="2"/>
  <c r="BE272" i="2"/>
  <c r="BE278" i="2"/>
  <c r="BE280" i="2"/>
  <c r="BE283" i="2"/>
  <c r="BE291" i="2"/>
  <c r="BE294" i="2"/>
  <c r="F34" i="2"/>
  <c r="BA95" i="1"/>
  <c r="BA94" i="1"/>
  <c r="W33" i="1"/>
  <c r="F37" i="2"/>
  <c r="BD95" i="1" s="1"/>
  <c r="BD94" i="1" s="1"/>
  <c r="W36" i="1" s="1"/>
  <c r="F35" i="2"/>
  <c r="BB95" i="1" s="1"/>
  <c r="BB94" i="1" s="1"/>
  <c r="W34" i="1" s="1"/>
  <c r="J34" i="2"/>
  <c r="AW95" i="1" s="1"/>
  <c r="F36" i="2"/>
  <c r="BC95" i="1" s="1"/>
  <c r="BC94" i="1" s="1"/>
  <c r="W35" i="1" s="1"/>
  <c r="R135" i="2" l="1"/>
  <c r="T135" i="2"/>
  <c r="R172" i="2"/>
  <c r="R171" i="2"/>
  <c r="BK136" i="2"/>
  <c r="T171" i="2"/>
  <c r="P172" i="2"/>
  <c r="P171" i="2"/>
  <c r="P135" i="2"/>
  <c r="P134" i="2" s="1"/>
  <c r="AU95" i="1" s="1"/>
  <c r="AU94" i="1" s="1"/>
  <c r="J137" i="2"/>
  <c r="J97" i="2"/>
  <c r="BK152" i="2"/>
  <c r="J152" i="2"/>
  <c r="J99" i="2"/>
  <c r="BK172" i="2"/>
  <c r="J172" i="2"/>
  <c r="J102" i="2"/>
  <c r="J202" i="2"/>
  <c r="J106" i="2"/>
  <c r="J224" i="2"/>
  <c r="J109" i="2"/>
  <c r="BK222" i="2"/>
  <c r="J222" i="2" s="1"/>
  <c r="J107" i="2" s="1"/>
  <c r="BK267" i="2"/>
  <c r="J267" i="2"/>
  <c r="J111" i="2"/>
  <c r="AW94" i="1"/>
  <c r="AK33" i="1"/>
  <c r="AX94" i="1"/>
  <c r="J33" i="2"/>
  <c r="AV95" i="1" s="1"/>
  <c r="AT95" i="1" s="1"/>
  <c r="AY94" i="1"/>
  <c r="F33" i="2"/>
  <c r="AZ95" i="1" s="1"/>
  <c r="AZ94" i="1" s="1"/>
  <c r="W32" i="1" s="1"/>
  <c r="T134" i="2" l="1"/>
  <c r="BK135" i="2"/>
  <c r="J135" i="2"/>
  <c r="J95" i="2" s="1"/>
  <c r="R134" i="2"/>
  <c r="J136" i="2"/>
  <c r="J96" i="2"/>
  <c r="BK171" i="2"/>
  <c r="J171" i="2" s="1"/>
  <c r="J101" i="2" s="1"/>
  <c r="BK266" i="2"/>
  <c r="J266" i="2"/>
  <c r="J110" i="2" s="1"/>
  <c r="AV94" i="1"/>
  <c r="AK32" i="1" s="1"/>
  <c r="BK134" i="2" l="1"/>
  <c r="J134" i="2" s="1"/>
  <c r="J94" i="2" s="1"/>
  <c r="J28" i="2" s="1"/>
  <c r="J30" i="2" s="1"/>
  <c r="AG95" i="1" s="1"/>
  <c r="AG94" i="1" s="1"/>
  <c r="AG99" i="1" s="1"/>
  <c r="AT94" i="1"/>
  <c r="AN95" i="1" l="1"/>
  <c r="AN94" i="1"/>
  <c r="AN99" i="1" s="1"/>
  <c r="J39" i="2"/>
  <c r="J117" i="2"/>
  <c r="AK26" i="1"/>
  <c r="AK29" i="1" s="1"/>
  <c r="AK38" i="1" s="1"/>
</calcChain>
</file>

<file path=xl/sharedStrings.xml><?xml version="1.0" encoding="utf-8"?>
<sst xmlns="http://schemas.openxmlformats.org/spreadsheetml/2006/main" count="2402" uniqueCount="474">
  <si>
    <t>Export Komplet</t>
  </si>
  <si>
    <t/>
  </si>
  <si>
    <t>2.0</t>
  </si>
  <si>
    <t>False</t>
  </si>
  <si>
    <t>{55f0835d-b93a-4cac-bb7b-4346fedf0cbe}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</si>
  <si>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</si>
  <si>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</si>
  <si>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</si>
  <si>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</si>
  <si>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</si>
  <si>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</si>
  <si>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</si>
  <si>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</si>
  <si>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</si>
  <si>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</si>
  <si>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KSO:</t>
  </si>
  <si>
    <t>CC-CZ:</t>
  </si>
  <si>
    <t>Místo:</t>
  </si>
  <si>
    <t xml:space="preserve"> </t>
  </si>
  <si>
    <t>Datum:</t>
  </si>
  <si>
    <t>8. 4. 2020</t>
  </si>
  <si>
    <t>Zadavatel: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</si>
  <si>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</si>
  <si>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</si>
  <si>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</si>
  <si>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</si>
  <si>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</si>
  <si>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</si>
  <si>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</si>
  <si>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</si>
  <si>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</si>
  <si>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</si>
  <si>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</si>
  <si>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</si>
  <si>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</si>
  <si>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</si>
  <si>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</si>
  <si>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</si>
  <si>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</si>
  <si>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</si>
  <si>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</si>
  <si>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</si>
  <si>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</si>
  <si>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</si>
  <si>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</si>
  <si>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</si>
  <si>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</si>
  <si>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</si>
  <si>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</si>
  <si>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</si>
  <si>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</si>
  <si>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</si>
  <si>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</si>
  <si>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</si>
  <si>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</si>
  <si>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</si>
  <si>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</si>
  <si>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</si>
  <si>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</si>
  <si>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</si>
  <si>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</si>
  <si>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</si>
  <si>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</si>
  <si>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</si>
  <si>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</si>
  <si>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</si>
  <si>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</si>
  <si>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</si>
  <si>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</si>
  <si>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</si>
  <si>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</si>
  <si>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</si>
  <si>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</si>
  <si>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</si>
  <si>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</si>
  <si>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</si>
  <si>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</si>
  <si>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</si>
  <si>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</si>
  <si>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</si>
  <si>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</si>
  <si>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F0025</t>
  </si>
  <si>
    <t>Basic Wall:DEK Obvodová stěna TI.1401A (1/3)</t>
  </si>
  <si>
    <t>m2</t>
  </si>
  <si>
    <t>135,684621786071</t>
  </si>
  <si>
    <t>3</t>
  </si>
  <si>
    <t>2</t>
  </si>
  <si>
    <t>F0026</t>
  </si>
  <si>
    <t>Basic Wall:DEK Obvodová stěna TI.1401A (2/3)</t>
  </si>
  <si>
    <t>129,927616258734</t>
  </si>
  <si>
    <t>KRYCÍ LIST SOUPISU PRACÍ</t>
  </si>
  <si>
    <t>F0027</t>
  </si>
  <si>
    <t>Basic Wall:DEK Obvodová stěna TI.1401A (3/3)</t>
  </si>
  <si>
    <t>99,5527288063839</t>
  </si>
  <si>
    <t>F0028</t>
  </si>
  <si>
    <t>Floor:DEK Základ ZD.3002A</t>
  </si>
  <si>
    <t>149,493</t>
  </si>
  <si>
    <t>F0029</t>
  </si>
  <si>
    <t>Basic Wall:DEK Příčka SN.4004A</t>
  </si>
  <si>
    <t>113,170984086151</t>
  </si>
  <si>
    <t>F0030</t>
  </si>
  <si>
    <t>Floor:DEK Terasa TE.4400A</t>
  </si>
  <si>
    <t>37,1985512500003</t>
  </si>
  <si>
    <t>F0034</t>
  </si>
  <si>
    <t>Floor:DEK Podlaha PD.2010A (DEKFLOOR 37)</t>
  </si>
  <si>
    <t>134,547</t>
  </si>
  <si>
    <t>F0035</t>
  </si>
  <si>
    <t>Basic Roof:DEK Střecha ST.2001C</t>
  </si>
  <si>
    <t>133,859877375001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</si>
  <si>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</si>
  <si>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</si>
  <si>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</si>
  <si>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</si>
  <si>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</si>
  <si>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</si>
  <si>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</si>
  <si>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D14 - Úroveň podlahy - Úroveň podlahy</t>
  </si>
  <si>
    <t xml:space="preserve">    D2 - Zeď</t>
  </si>
  <si>
    <t xml:space="preserve">      D31 - Basic Wall:DEK Obvodová stěna TI.1401A (1/3)</t>
  </si>
  <si>
    <t xml:space="preserve">      D32 - Basic Wall:DEK Obvodová stěna TI.1401A (2/3)</t>
  </si>
  <si>
    <t xml:space="preserve">    D12 - Deska</t>
  </si>
  <si>
    <t xml:space="preserve">      D35 - Floor:DEK Základ ZD.3002A</t>
  </si>
  <si>
    <t>D33 - Podlaha - nášlapná vrstva - Podlaha - nášlapná vrstva</t>
  </si>
  <si>
    <t xml:space="preserve">      D34 - Basic Wall:DEK Obvodová stěna TI.1401A (3/3)</t>
  </si>
  <si>
    <t xml:space="preserve">      D36 - Basic Wall:DEK Příčka SN.4004A</t>
  </si>
  <si>
    <t xml:space="preserve">      D37 - Floor:DEK Terasa TE.4400A</t>
  </si>
  <si>
    <t>D42 - Horní líc podlahy - Horní líc podlahy</t>
  </si>
  <si>
    <t xml:space="preserve">      D43 - Floor:DEK Podlaha PD.2010A (DEKFLOOR 37)</t>
  </si>
  <si>
    <t>D44 - Spodní líc střechy - Spodní líc střechy</t>
  </si>
  <si>
    <t xml:space="preserve">    D18 - Střecha</t>
  </si>
  <si>
    <t xml:space="preserve">      D45 - Basic Roof:DEK Střecha ST.2001C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</si>
  <si>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</si>
  <si>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</si>
  <si>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</si>
  <si>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</si>
  <si>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</si>
  <si>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</si>
  <si>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</si>
  <si>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</si>
  <si>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</si>
  <si>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</si>
  <si>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</si>
  <si>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</si>
  <si>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</si>
  <si>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</si>
  <si>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D14</t>
  </si>
  <si>
    <t>Úroveň podlahy - Úroveň podlahy</t>
  </si>
  <si>
    <t>ROZPOCET</t>
  </si>
  <si>
    <t>D2</t>
  </si>
  <si>
    <t>Zeď</t>
  </si>
  <si>
    <t>D31</t>
  </si>
  <si>
    <t>K</t>
  </si>
  <si>
    <t>622211021</t>
  </si>
  <si>
    <t>Montáž kontaktního zateplení vnějších stěn lepením a mechanickým kotvením polystyrénových desek tl do 120 mm</t>
  </si>
  <si>
    <t>4</t>
  </si>
  <si>
    <t>1854762330</t>
  </si>
  <si>
    <t>VV</t>
  </si>
  <si>
    <t>True</t>
  </si>
  <si>
    <t>M</t>
  </si>
  <si>
    <t>28375939</t>
  </si>
  <si>
    <t>deska EPS 70 fasádní λ=0,039 tl 120mm</t>
  </si>
  <si>
    <t>8</t>
  </si>
  <si>
    <t>2064695460</t>
  </si>
  <si>
    <t>výměra skladby*ztratné</t>
  </si>
  <si>
    <t>F0025*1,02</t>
  </si>
  <si>
    <t>622252001</t>
  </si>
  <si>
    <t>Montáž profilů kontaktního zateplení připevněných mechanicky</t>
  </si>
  <si>
    <t>m</t>
  </si>
  <si>
    <t>583016015</t>
  </si>
  <si>
    <t>59051649</t>
  </si>
  <si>
    <t>profil zakládací Al tl 0,7mm pro ETICS pro izolant tl 120mm</t>
  </si>
  <si>
    <t>-554254246</t>
  </si>
  <si>
    <t>5</t>
  </si>
  <si>
    <t>622252002</t>
  </si>
  <si>
    <t>Montáž profilů kontaktního zateplení lepených</t>
  </si>
  <si>
    <t>-58576740</t>
  </si>
  <si>
    <t>6</t>
  </si>
  <si>
    <t>63127464</t>
  </si>
  <si>
    <t>profil rohový Al 15x15mm s výztužnou tkaninou š 100mm pro ETICS</t>
  </si>
  <si>
    <t>426503418</t>
  </si>
  <si>
    <t>7</t>
  </si>
  <si>
    <t>622541021</t>
  </si>
  <si>
    <t>Tenkovrstvá silikonsilikátová zrnitá omítka tl. 2,0 mm včetně penetrace vnějších stěn</t>
  </si>
  <si>
    <t>-574747811</t>
  </si>
  <si>
    <t>D32</t>
  </si>
  <si>
    <t>311235151</t>
  </si>
  <si>
    <t>Zdivo jednovrstvé z cihel broušených do P10 na tenkovrstvou maltu tl 300 mm</t>
  </si>
  <si>
    <t>-2025583548</t>
  </si>
  <si>
    <t>D12</t>
  </si>
  <si>
    <t>Deska</t>
  </si>
  <si>
    <t>D35</t>
  </si>
  <si>
    <t>13</t>
  </si>
  <si>
    <t>271572211</t>
  </si>
  <si>
    <t>Podsyp pod základové konstrukce se zhutněním z netříděného štěrkopísku</t>
  </si>
  <si>
    <t>m3</t>
  </si>
  <si>
    <t>-184051310</t>
  </si>
  <si>
    <t>výměra skladby*koeficient</t>
  </si>
  <si>
    <t>F0028*0,05</t>
  </si>
  <si>
    <t>14</t>
  </si>
  <si>
    <t>273321411</t>
  </si>
  <si>
    <t>Základové desky ze ŽB bez zvýšených nároků na prostředí tř. C 20/25</t>
  </si>
  <si>
    <t>-1512179736</t>
  </si>
  <si>
    <t>F0028*0,2</t>
  </si>
  <si>
    <t>273351121</t>
  </si>
  <si>
    <t>Zřízení bednění základových desek</t>
  </si>
  <si>
    <t>78430864</t>
  </si>
  <si>
    <t>16</t>
  </si>
  <si>
    <t>273351122</t>
  </si>
  <si>
    <t>Odstranění bednění základových desek</t>
  </si>
  <si>
    <t>1179343988</t>
  </si>
  <si>
    <t>17</t>
  </si>
  <si>
    <t>273361821</t>
  </si>
  <si>
    <t>Výztuž základových desek betonářskou ocelí 10 505 (R)</t>
  </si>
  <si>
    <t>t</t>
  </si>
  <si>
    <t>363246067</t>
  </si>
  <si>
    <t>18</t>
  </si>
  <si>
    <t>711491171</t>
  </si>
  <si>
    <t>Provedení izolace proti tlakové vodě vodorovné z textilií vrstva podkladní</t>
  </si>
  <si>
    <t>-1511084983</t>
  </si>
  <si>
    <t>19</t>
  </si>
  <si>
    <t>69311068</t>
  </si>
  <si>
    <t>geotextilie netkaná separační, ochranná, filtrační, drenážní PP 300g/m2</t>
  </si>
  <si>
    <t>32</t>
  </si>
  <si>
    <t>-131792679</t>
  </si>
  <si>
    <t>F0028*1,1</t>
  </si>
  <si>
    <t>D33</t>
  </si>
  <si>
    <t>Podlaha - nášlapná vrstva - Podlaha - nášlapná vrstva</t>
  </si>
  <si>
    <t>D34</t>
  </si>
  <si>
    <t>9</t>
  </si>
  <si>
    <t>612131101</t>
  </si>
  <si>
    <t>Cementový postřik vnitřních stěn nanášený celoplošně ručně</t>
  </si>
  <si>
    <t>-796782690</t>
  </si>
  <si>
    <t>10</t>
  </si>
  <si>
    <t>612321141</t>
  </si>
  <si>
    <t>Vápenocementová omítka štuková dvouvrstvá vnitřních stěn nanášená ručně</t>
  </si>
  <si>
    <t>-1809248431</t>
  </si>
  <si>
    <t>11</t>
  </si>
  <si>
    <t>784181101</t>
  </si>
  <si>
    <t>Základní akrylátová jednonásobná penetrace podkladu v místnostech výšky do 3,80m</t>
  </si>
  <si>
    <t>-1902001118</t>
  </si>
  <si>
    <t>12</t>
  </si>
  <si>
    <t>784221101</t>
  </si>
  <si>
    <t>Dvojnásobné bílé malby ze směsí za sucha dobře otěruvzdorných v místnostech do 3,80 m</t>
  </si>
  <si>
    <t>-386244981</t>
  </si>
  <si>
    <t>D36</t>
  </si>
  <si>
    <t>20</t>
  </si>
  <si>
    <t>342244111</t>
  </si>
  <si>
    <t>Příčka z cihel děrovaných do P10 na maltu M5 tloušťky 115 mm</t>
  </si>
  <si>
    <t>1831051964</t>
  </si>
  <si>
    <t>528408832</t>
  </si>
  <si>
    <t>22</t>
  </si>
  <si>
    <t>-338324279</t>
  </si>
  <si>
    <t>23</t>
  </si>
  <si>
    <t>-211732513</t>
  </si>
  <si>
    <t>24</t>
  </si>
  <si>
    <t>1061897650</t>
  </si>
  <si>
    <t>25</t>
  </si>
  <si>
    <t>893560</t>
  </si>
  <si>
    <t>26</t>
  </si>
  <si>
    <t>-288186518</t>
  </si>
  <si>
    <t>27</t>
  </si>
  <si>
    <t>-2022896039</t>
  </si>
  <si>
    <t>28</t>
  </si>
  <si>
    <t>159893334</t>
  </si>
  <si>
    <t>D37</t>
  </si>
  <si>
    <t>29</t>
  </si>
  <si>
    <t>762951002</t>
  </si>
  <si>
    <t>Montáž podkladního roštu terasy z plných profilů osové vzdálenosti podpěr přes 300 do 420 mm</t>
  </si>
  <si>
    <t>1091212618</t>
  </si>
  <si>
    <t>30</t>
  </si>
  <si>
    <t>762951101</t>
  </si>
  <si>
    <t>Příplatek k montáži podkladního roštu za výškové vyrovnání roštu terči do 65 mm</t>
  </si>
  <si>
    <t>-1095480547</t>
  </si>
  <si>
    <t>F0030*3,2</t>
  </si>
  <si>
    <t>31</t>
  </si>
  <si>
    <t>762952014</t>
  </si>
  <si>
    <t>Montáž teras z prken přes 135 mm z dřevin tvrdých šroubovaných broušených bez povrchové úpravy</t>
  </si>
  <si>
    <t>1168682160</t>
  </si>
  <si>
    <t>61198124</t>
  </si>
  <si>
    <t>terasový profil dřevěný tl 27mm sibiřský modřín</t>
  </si>
  <si>
    <t>-1431051377</t>
  </si>
  <si>
    <t>F0030*1,08</t>
  </si>
  <si>
    <t>33</t>
  </si>
  <si>
    <t>762952101</t>
  </si>
  <si>
    <t>Ukončovací lišta terasy</t>
  </si>
  <si>
    <t>625784537</t>
  </si>
  <si>
    <t>34</t>
  </si>
  <si>
    <t>762953001</t>
  </si>
  <si>
    <t>Nátěr dřevěných teras olejový jednonásobný s očištěním</t>
  </si>
  <si>
    <t>-1235109974</t>
  </si>
  <si>
    <t>35</t>
  </si>
  <si>
    <t>1837399286</t>
  </si>
  <si>
    <t>36</t>
  </si>
  <si>
    <t>61198142</t>
  </si>
  <si>
    <t>terasový hranol 45x70mm exotická dřevina</t>
  </si>
  <si>
    <t>262144</t>
  </si>
  <si>
    <t>-1928891188</t>
  </si>
  <si>
    <t>D42</t>
  </si>
  <si>
    <t>Horní líc podlahy - Horní líc podlahy</t>
  </si>
  <si>
    <t>D43</t>
  </si>
  <si>
    <t>37</t>
  </si>
  <si>
    <t>631311115</t>
  </si>
  <si>
    <t>Mazanina tl do 80 mm z betonu prostého bez zvýšených nároků na prostředí tř. C 20/25</t>
  </si>
  <si>
    <t>282708725</t>
  </si>
  <si>
    <t>F0034*0,05</t>
  </si>
  <si>
    <t>38</t>
  </si>
  <si>
    <t>631319011</t>
  </si>
  <si>
    <t>Příplatek k mazanině tl do 80 mm za přehlazení povrchu</t>
  </si>
  <si>
    <t>-1973378389</t>
  </si>
  <si>
    <t>39</t>
  </si>
  <si>
    <t>631341113</t>
  </si>
  <si>
    <t>Mazanina tl do 80 mm z betonu lehkého keramického LC 16/18</t>
  </si>
  <si>
    <t>-2110861498</t>
  </si>
  <si>
    <t>F0034*0,08</t>
  </si>
  <si>
    <t>40</t>
  </si>
  <si>
    <t>631362021</t>
  </si>
  <si>
    <t>Výztuž mazanin svařovanými sítěmi Kari</t>
  </si>
  <si>
    <t>1357696692</t>
  </si>
  <si>
    <t>F0034*0,002</t>
  </si>
  <si>
    <t>41</t>
  </si>
  <si>
    <t>713121111</t>
  </si>
  <si>
    <t>Montáž izolace tepelné podlah volně kladenými rohožemi, pásy, dílci, deskami 1 vrstva</t>
  </si>
  <si>
    <t>-1609800484</t>
  </si>
  <si>
    <t>42</t>
  </si>
  <si>
    <t>28375673</t>
  </si>
  <si>
    <t>deska pro kročejový útlum tl 30mm</t>
  </si>
  <si>
    <t>-768392109</t>
  </si>
  <si>
    <t>F0034*1,02</t>
  </si>
  <si>
    <t>43</t>
  </si>
  <si>
    <t>713191132</t>
  </si>
  <si>
    <t>Montáž izolace tepelné podlah, stropů vrchem nebo střech překrytí separační fólií z PE</t>
  </si>
  <si>
    <t>671455247</t>
  </si>
  <si>
    <t>44</t>
  </si>
  <si>
    <t>28329042</t>
  </si>
  <si>
    <t>fólie PE separační či ochranná tl 0,2mm</t>
  </si>
  <si>
    <t>-88935406</t>
  </si>
  <si>
    <t>F0034*1,1</t>
  </si>
  <si>
    <t>45</t>
  </si>
  <si>
    <t>-29084047</t>
  </si>
  <si>
    <t>46</t>
  </si>
  <si>
    <t>-1421496484</t>
  </si>
  <si>
    <t>47</t>
  </si>
  <si>
    <t>775413115</t>
  </si>
  <si>
    <t>Montáž podlahové lišty ze dřeva tvrdého nebo měkkého lepené</t>
  </si>
  <si>
    <t>55523509</t>
  </si>
  <si>
    <t>48</t>
  </si>
  <si>
    <t>775541151</t>
  </si>
  <si>
    <t>Montáž podlah plovoucích z lamel laminátových</t>
  </si>
  <si>
    <t>-691489481</t>
  </si>
  <si>
    <t>49</t>
  </si>
  <si>
    <t>61198018</t>
  </si>
  <si>
    <t>podlaha plovoucí laminátová spoj zaklapnutím V spára tř 32 tl 8mm</t>
  </si>
  <si>
    <t>-800807157</t>
  </si>
  <si>
    <t>F0034*1,05</t>
  </si>
  <si>
    <t>50</t>
  </si>
  <si>
    <t>775591191</t>
  </si>
  <si>
    <t>Montáž podložky vyrovnávací a tlumící pro plovoucí podlahy</t>
  </si>
  <si>
    <t>-1042695214</t>
  </si>
  <si>
    <t>51</t>
  </si>
  <si>
    <t>61155353</t>
  </si>
  <si>
    <t>podložka pod plovoucí podlahy dřevovláknitá pro kročejový útlum tl 5mm</t>
  </si>
  <si>
    <t>-1871588622</t>
  </si>
  <si>
    <t>52</t>
  </si>
  <si>
    <t>61418101</t>
  </si>
  <si>
    <t>lišta podlahová dřevěná dub 8x35mm</t>
  </si>
  <si>
    <t>1487048312</t>
  </si>
  <si>
    <t>D44</t>
  </si>
  <si>
    <t>Spodní líc střechy - Spodní líc střechy</t>
  </si>
  <si>
    <t>D18</t>
  </si>
  <si>
    <t>Střecha</t>
  </si>
  <si>
    <t>D45</t>
  </si>
  <si>
    <t>53</t>
  </si>
  <si>
    <t>411321515</t>
  </si>
  <si>
    <t>Stropy deskové ze ŽB tř. C 20/25</t>
  </si>
  <si>
    <t>1784452543</t>
  </si>
  <si>
    <t>F0035*0,14</t>
  </si>
  <si>
    <t>54</t>
  </si>
  <si>
    <t>411351011</t>
  </si>
  <si>
    <t>Zřízení bednění stropů deskových tl do 25 cm bez podpěrné kce</t>
  </si>
  <si>
    <t>798361123</t>
  </si>
  <si>
    <t>55</t>
  </si>
  <si>
    <t>411351012</t>
  </si>
  <si>
    <t>Odstranění bednění stropů deskových tl do 25 cm bez podpěrné kce</t>
  </si>
  <si>
    <t>1739377632</t>
  </si>
  <si>
    <t>56</t>
  </si>
  <si>
    <t>411354311</t>
  </si>
  <si>
    <t>Zřízení podpěrné konstrukce stropů výšky do 4 m tl do 15 cm</t>
  </si>
  <si>
    <t>1471788482</t>
  </si>
  <si>
    <t>57</t>
  </si>
  <si>
    <t>411354312</t>
  </si>
  <si>
    <t>Odstranění podpěrné konstrukce stropů výšky do 4 m tl do 15 cm</t>
  </si>
  <si>
    <t>-1770737809</t>
  </si>
  <si>
    <t>58</t>
  </si>
  <si>
    <t>411361821</t>
  </si>
  <si>
    <t>Výztuž stropů betonářskou ocelí 10 505</t>
  </si>
  <si>
    <t>1367885035</t>
  </si>
  <si>
    <t>F0035*0,021</t>
  </si>
  <si>
    <t>59</t>
  </si>
  <si>
    <t>611131101</t>
  </si>
  <si>
    <t>Cementový postřik vnitřních stropů nanášený celoplošně ručně</t>
  </si>
  <si>
    <t>-348882581</t>
  </si>
  <si>
    <t>60</t>
  </si>
  <si>
    <t>611321141</t>
  </si>
  <si>
    <t>Vápenocementová omítka štuková dvouvrstvá vnitřních stropů rovných nanášená ručně</t>
  </si>
  <si>
    <t>-445732520</t>
  </si>
  <si>
    <t>61</t>
  </si>
  <si>
    <t>611321191</t>
  </si>
  <si>
    <t>Příplatek k vápenocementové omítce vnitřních stropů za každých dalších 5 mm tloušťky ručně</t>
  </si>
  <si>
    <t>-2078755491</t>
  </si>
  <si>
    <t>62</t>
  </si>
  <si>
    <t>712311101</t>
  </si>
  <si>
    <t>Provedení povlakové krytiny střech do 10° za studena lakem penetračním nebo asfaltovým</t>
  </si>
  <si>
    <t>1528982127</t>
  </si>
  <si>
    <t>63</t>
  </si>
  <si>
    <t>11163150</t>
  </si>
  <si>
    <t>lak penetrační asfaltový</t>
  </si>
  <si>
    <t>458563042</t>
  </si>
  <si>
    <t>F0035*0,0003</t>
  </si>
  <si>
    <t>64</t>
  </si>
  <si>
    <t>712341659</t>
  </si>
  <si>
    <t>Provedení povlakové krytiny střech do 10° pásy NAIP přitavením bodově</t>
  </si>
  <si>
    <t>-1995188064</t>
  </si>
  <si>
    <t>65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</si>
  <si>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</si>
  <si>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</si>
  <si>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597805055</t>
  </si>
  <si>
    <t>F0035*1,15</t>
  </si>
  <si>
    <t>66</t>
  </si>
  <si>
    <t>712363504</t>
  </si>
  <si>
    <t>Provedení povlak krytiny mechanicky kotvenou do betonu TI tl do 200 mm vnitřní pole, budova v do 18m</t>
  </si>
  <si>
    <t>-1239460753</t>
  </si>
  <si>
    <t>F0035*0,8</t>
  </si>
  <si>
    <t>67</t>
  </si>
  <si>
    <t>28322013</t>
  </si>
  <si>
    <t>fólie hydroizolační střešní mPVC mechanicky kotvená tl 1,5mm barevná</t>
  </si>
  <si>
    <t>-465509790</t>
  </si>
  <si>
    <t>68</t>
  </si>
  <si>
    <t>712363505</t>
  </si>
  <si>
    <t>Provedení povlak krytiny mechanicky kotvenou do betonu TI tl do 200 mm krajní pole, budova v do 18m</t>
  </si>
  <si>
    <t>901428232</t>
  </si>
  <si>
    <t>F0035*0,1</t>
  </si>
  <si>
    <t>69</t>
  </si>
  <si>
    <t>712363506</t>
  </si>
  <si>
    <t>Provedení povlak krytiny mechanicky kotvenou do betonu TI tl do 200 mm rohové pole, budova v do 18m</t>
  </si>
  <si>
    <t>-701397057</t>
  </si>
  <si>
    <t>70</t>
  </si>
  <si>
    <t>713141151</t>
  </si>
  <si>
    <t>Montáž izolace tepelné střech plochých kladené volně 1 vrstva rohoží, pásů, dílců, desek</t>
  </si>
  <si>
    <t>-1464602510</t>
  </si>
  <si>
    <t>71</t>
  </si>
  <si>
    <t>28376517</t>
  </si>
  <si>
    <t>deska izolační PIR s oboustrannou kompozitní fólií s hliníkovou vložkou 1200x2400x100mm</t>
  </si>
  <si>
    <t>-1438239125</t>
  </si>
  <si>
    <t>F0035*1,02</t>
  </si>
  <si>
    <t>72</t>
  </si>
  <si>
    <t>713141311</t>
  </si>
  <si>
    <t>Montáž izolace tepelné střech plochých kladené volně, spádová vrstva</t>
  </si>
  <si>
    <t>-1467413884</t>
  </si>
  <si>
    <t>73</t>
  </si>
  <si>
    <t>28376141</t>
  </si>
  <si>
    <t>klín izolační z pěnového polystyrenu EPS 100 spádový</t>
  </si>
  <si>
    <t>1297950994</t>
  </si>
  <si>
    <t>F0035*0,153</t>
  </si>
  <si>
    <t>74</t>
  </si>
  <si>
    <t>721233113</t>
  </si>
  <si>
    <t>Střešní vtok polypropylen PP pro ploché střechy svislý odtok DN 125</t>
  </si>
  <si>
    <t>kus</t>
  </si>
  <si>
    <t>-793944428</t>
  </si>
  <si>
    <t>75</t>
  </si>
  <si>
    <t>-1912497200</t>
  </si>
  <si>
    <t>76</t>
  </si>
  <si>
    <t>463383708</t>
  </si>
  <si>
    <t>BIM rozpočet - automaticky generovaný</t>
  </si>
  <si>
    <t>BIM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</si>
</sst>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Z90" sqref="Z90"/>
    </sheetView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7" customHeight="1">
      <c r="AR2" s="219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6" t="s">
        <v>6</v>
      </c>
      <c r="BT2" s="16" t="s">
        <v>7</v>
      </c>
    </row>
    <row r="3" spans="1:74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>
      <c r="B5" s="19"/>
      <c r="D5" s="22" t="s">
        <v>12</v>
      </c>
      <c r="K5" s="184" t="s">
        <v>13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9"/>
      <c r="BS5" s="16" t="s">
        <v>6</v>
      </c>
    </row>
    <row r="6" spans="1:74" s="1" customFormat="1" ht="37" customHeight="1">
      <c r="B6" s="19"/>
      <c r="D6" s="24" t="s">
        <v>14</v>
      </c>
      <c r="K6" s="186" t="s">
        <v>472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1:74" s="1" customFormat="1" ht="18.5" customHeight="1">
      <c r="B11" s="19"/>
      <c r="E11" s="23" t="s">
        <v>18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7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22</v>
      </c>
      <c r="AN13" s="23" t="s">
        <v>1</v>
      </c>
      <c r="AR13" s="19"/>
      <c r="BS13" s="16" t="s">
        <v>6</v>
      </c>
    </row>
    <row r="14" spans="1:74" ht="12.5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7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22</v>
      </c>
      <c r="AN16" s="23" t="s">
        <v>1</v>
      </c>
      <c r="AR16" s="19"/>
      <c r="BS16" s="16" t="s">
        <v>3</v>
      </c>
    </row>
    <row r="17" spans="1:71" s="1" customFormat="1" ht="18.5" customHeight="1">
      <c r="B17" s="19"/>
      <c r="E17" s="23" t="s">
        <v>18</v>
      </c>
      <c r="AK17" s="25" t="s">
        <v>23</v>
      </c>
      <c r="AN17" s="23" t="s">
        <v>1</v>
      </c>
      <c r="AR17" s="19"/>
      <c r="BS17" s="16" t="s">
        <v>3</v>
      </c>
    </row>
    <row r="18" spans="1:71" s="1" customFormat="1" ht="7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26</v>
      </c>
      <c r="AK19" s="25" t="s">
        <v>22</v>
      </c>
      <c r="AN19" s="23" t="s">
        <v>1</v>
      </c>
      <c r="AR19" s="19"/>
      <c r="BS19" s="16" t="s">
        <v>6</v>
      </c>
    </row>
    <row r="20" spans="1:71" s="1" customFormat="1" ht="18.5" customHeight="1">
      <c r="B20" s="19"/>
      <c r="E20" s="23" t="s">
        <v>18</v>
      </c>
      <c r="AK20" s="25" t="s">
        <v>23</v>
      </c>
      <c r="AN20" s="23" t="s">
        <v>1</v>
      </c>
      <c r="AR20" s="19"/>
      <c r="BS20" s="16" t="s">
        <v>3</v>
      </c>
    </row>
    <row r="21" spans="1:71" s="1" customFormat="1" ht="7" customHeight="1">
      <c r="B21" s="19"/>
      <c r="AR21" s="19"/>
    </row>
    <row r="22" spans="1:71" s="1" customFormat="1" ht="12" customHeight="1">
      <c r="B22" s="19"/>
      <c r="D22" s="25" t="s">
        <v>27</v>
      </c>
      <c r="AR22" s="19"/>
    </row>
    <row r="23" spans="1:71" s="1" customFormat="1" ht="16.5" customHeight="1">
      <c r="B23" s="19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9"/>
    </row>
    <row r="24" spans="1:71" s="1" customFormat="1" ht="7" customHeight="1">
      <c r="B24" s="19"/>
      <c r="AR24" s="19"/>
    </row>
    <row r="25" spans="1:71" s="1" customFormat="1" ht="7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1" customFormat="1" ht="14.4" customHeight="1">
      <c r="B26" s="19"/>
      <c r="D26" s="28" t="s">
        <v>28</v>
      </c>
      <c r="AK26" s="188">
        <f>ROUND(AG94,2)</f>
        <v>1501848.48</v>
      </c>
      <c r="AL26" s="185"/>
      <c r="AM26" s="185"/>
      <c r="AN26" s="185"/>
      <c r="AO26" s="185"/>
      <c r="AR26" s="19"/>
    </row>
    <row r="27" spans="1:71" s="1" customFormat="1" ht="14.4" customHeight="1">
      <c r="B27" s="19"/>
      <c r="D27" s="28" t="s">
        <v>29</v>
      </c>
      <c r="AK27" s="188">
        <f>ROUND(AG97, 2)</f>
        <v>0</v>
      </c>
      <c r="AL27" s="188"/>
      <c r="AM27" s="188"/>
      <c r="AN27" s="188"/>
      <c r="AO27" s="188"/>
      <c r="AR27" s="19"/>
    </row>
    <row r="28" spans="1:71" s="2" customFormat="1" ht="7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BE28" s="30"/>
    </row>
    <row r="29" spans="1:71" s="2" customFormat="1" ht="25.9" customHeight="1">
      <c r="A29" s="30"/>
      <c r="B29" s="31"/>
      <c r="C29" s="30"/>
      <c r="D29" s="32" t="s">
        <v>30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89">
        <f>ROUND(AK26 + AK27, 2)</f>
        <v>1501848.48</v>
      </c>
      <c r="AL29" s="190"/>
      <c r="AM29" s="190"/>
      <c r="AN29" s="190"/>
      <c r="AO29" s="190"/>
      <c r="AP29" s="30"/>
      <c r="AQ29" s="30"/>
      <c r="AR29" s="31"/>
      <c r="BE29" s="30"/>
    </row>
    <row r="30" spans="1:71" s="2" customFormat="1" ht="7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BE30" s="30"/>
    </row>
    <row r="31" spans="1:71" s="2" customFormat="1" ht="12.5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191" t="s">
        <v>31</v>
      </c>
      <c r="M31" s="191"/>
      <c r="N31" s="191"/>
      <c r="O31" s="191"/>
      <c r="P31" s="191"/>
      <c r="Q31" s="30"/>
      <c r="R31" s="30"/>
      <c r="S31" s="30"/>
      <c r="T31" s="30"/>
      <c r="U31" s="30"/>
      <c r="V31" s="30"/>
      <c r="W31" s="191" t="s">
        <v>32</v>
      </c>
      <c r="X31" s="191"/>
      <c r="Y31" s="191"/>
      <c r="Z31" s="191"/>
      <c r="AA31" s="191"/>
      <c r="AB31" s="191"/>
      <c r="AC31" s="191"/>
      <c r="AD31" s="191"/>
      <c r="AE31" s="191"/>
      <c r="AF31" s="30"/>
      <c r="AG31" s="30"/>
      <c r="AH31" s="30"/>
      <c r="AI31" s="30"/>
      <c r="AJ31" s="30"/>
      <c r="AK31" s="191" t="s">
        <v>33</v>
      </c>
      <c r="AL31" s="191"/>
      <c r="AM31" s="191"/>
      <c r="AN31" s="191"/>
      <c r="AO31" s="191"/>
      <c r="AP31" s="30"/>
      <c r="AQ31" s="30"/>
      <c r="AR31" s="31"/>
      <c r="BE31" s="30"/>
    </row>
    <row r="32" spans="1:71" s="3" customFormat="1" ht="14.4" customHeight="1">
      <c r="B32" s="35"/>
      <c r="D32" s="25" t="s">
        <v>34</v>
      </c>
      <c r="F32" s="25" t="s">
        <v>35</v>
      </c>
      <c r="L32" s="194">
        <v>0.21</v>
      </c>
      <c r="M32" s="193"/>
      <c r="N32" s="193"/>
      <c r="O32" s="193"/>
      <c r="P32" s="193"/>
      <c r="W32" s="192">
        <f>ROUND(AZ94 + SUM(CD97), 2)</f>
        <v>1501848.48</v>
      </c>
      <c r="X32" s="193"/>
      <c r="Y32" s="193"/>
      <c r="Z32" s="193"/>
      <c r="AA32" s="193"/>
      <c r="AB32" s="193"/>
      <c r="AC32" s="193"/>
      <c r="AD32" s="193"/>
      <c r="AE32" s="193"/>
      <c r="AK32" s="192">
        <f>ROUND(AV94 + SUM(BY97), 2)</f>
        <v>315388.18</v>
      </c>
      <c r="AL32" s="193"/>
      <c r="AM32" s="193"/>
      <c r="AN32" s="193"/>
      <c r="AO32" s="193"/>
      <c r="AR32" s="35"/>
    </row>
    <row r="33" spans="1:57" s="3" customFormat="1" ht="14.4" customHeight="1">
      <c r="B33" s="35"/>
      <c r="F33" s="25" t="s">
        <v>36</v>
      </c>
      <c r="L33" s="194">
        <v>0.15</v>
      </c>
      <c r="M33" s="193"/>
      <c r="N33" s="193"/>
      <c r="O33" s="193"/>
      <c r="P33" s="193"/>
      <c r="W33" s="192">
        <f>ROUND(BA94 + SUM(CE97), 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f>ROUND(AW94 + SUM(BZ97), 2)</f>
        <v>0</v>
      </c>
      <c r="AL33" s="193"/>
      <c r="AM33" s="193"/>
      <c r="AN33" s="193"/>
      <c r="AO33" s="193"/>
      <c r="AR33" s="35"/>
    </row>
    <row r="34" spans="1:57" s="3" customFormat="1" ht="14.4" hidden="1" customHeight="1">
      <c r="B34" s="35"/>
      <c r="F34" s="25" t="s">
        <v>37</v>
      </c>
      <c r="L34" s="194">
        <v>0.21</v>
      </c>
      <c r="M34" s="193"/>
      <c r="N34" s="193"/>
      <c r="O34" s="193"/>
      <c r="P34" s="193"/>
      <c r="W34" s="192">
        <f>ROUND(BB94 + SUM(CF97), 2)</f>
        <v>0</v>
      </c>
      <c r="X34" s="193"/>
      <c r="Y34" s="193"/>
      <c r="Z34" s="193"/>
      <c r="AA34" s="193"/>
      <c r="AB34" s="193"/>
      <c r="AC34" s="193"/>
      <c r="AD34" s="193"/>
      <c r="AE34" s="193"/>
      <c r="AK34" s="192">
        <v>0</v>
      </c>
      <c r="AL34" s="193"/>
      <c r="AM34" s="193"/>
      <c r="AN34" s="193"/>
      <c r="AO34" s="193"/>
      <c r="AR34" s="35"/>
    </row>
    <row r="35" spans="1:57" s="3" customFormat="1" ht="14.4" hidden="1" customHeight="1">
      <c r="B35" s="35"/>
      <c r="F35" s="25" t="s">
        <v>38</v>
      </c>
      <c r="L35" s="194">
        <v>0.15</v>
      </c>
      <c r="M35" s="193"/>
      <c r="N35" s="193"/>
      <c r="O35" s="193"/>
      <c r="P35" s="193"/>
      <c r="W35" s="192">
        <f>ROUND(BC94 + SUM(CG97), 2)</f>
        <v>0</v>
      </c>
      <c r="X35" s="193"/>
      <c r="Y35" s="193"/>
      <c r="Z35" s="193"/>
      <c r="AA35" s="193"/>
      <c r="AB35" s="193"/>
      <c r="AC35" s="193"/>
      <c r="AD35" s="193"/>
      <c r="AE35" s="193"/>
      <c r="AK35" s="192">
        <v>0</v>
      </c>
      <c r="AL35" s="193"/>
      <c r="AM35" s="193"/>
      <c r="AN35" s="193"/>
      <c r="AO35" s="193"/>
      <c r="AR35" s="35"/>
    </row>
    <row r="36" spans="1:57" s="3" customFormat="1" ht="14.4" hidden="1" customHeight="1">
      <c r="B36" s="35"/>
      <c r="F36" s="25" t="s">
        <v>39</v>
      </c>
      <c r="L36" s="194">
        <v>0</v>
      </c>
      <c r="M36" s="193"/>
      <c r="N36" s="193"/>
      <c r="O36" s="193"/>
      <c r="P36" s="193"/>
      <c r="W36" s="192">
        <f>ROUND(BD94 + SUM(CH97), 2)</f>
        <v>0</v>
      </c>
      <c r="X36" s="193"/>
      <c r="Y36" s="193"/>
      <c r="Z36" s="193"/>
      <c r="AA36" s="193"/>
      <c r="AB36" s="193"/>
      <c r="AC36" s="193"/>
      <c r="AD36" s="193"/>
      <c r="AE36" s="193"/>
      <c r="AK36" s="192">
        <v>0</v>
      </c>
      <c r="AL36" s="193"/>
      <c r="AM36" s="193"/>
      <c r="AN36" s="193"/>
      <c r="AO36" s="193"/>
      <c r="AR36" s="35"/>
    </row>
    <row r="37" spans="1:57" s="2" customFormat="1" ht="7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2" customFormat="1" ht="25.9" customHeight="1">
      <c r="A38" s="30"/>
      <c r="B38" s="31"/>
      <c r="C38" s="36"/>
      <c r="D38" s="37" t="s">
        <v>40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41</v>
      </c>
      <c r="U38" s="38"/>
      <c r="V38" s="38"/>
      <c r="W38" s="38"/>
      <c r="X38" s="195" t="s">
        <v>42</v>
      </c>
      <c r="Y38" s="196"/>
      <c r="Z38" s="196"/>
      <c r="AA38" s="196"/>
      <c r="AB38" s="196"/>
      <c r="AC38" s="38"/>
      <c r="AD38" s="38"/>
      <c r="AE38" s="38"/>
      <c r="AF38" s="38"/>
      <c r="AG38" s="38"/>
      <c r="AH38" s="38"/>
      <c r="AI38" s="38"/>
      <c r="AJ38" s="38"/>
      <c r="AK38" s="197">
        <f>SUM(AK29:AK36)</f>
        <v>1817236.66</v>
      </c>
      <c r="AL38" s="196"/>
      <c r="AM38" s="196"/>
      <c r="AN38" s="196"/>
      <c r="AO38" s="198"/>
      <c r="AP38" s="36"/>
      <c r="AQ38" s="36"/>
      <c r="AR38" s="31"/>
      <c r="BE38" s="30"/>
    </row>
    <row r="39" spans="1:57" s="2" customFormat="1" ht="7" customHeigh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BE39" s="30"/>
    </row>
    <row r="40" spans="1:57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BE40" s="30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0"/>
      <c r="D49" s="41" t="s">
        <v>43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44</v>
      </c>
      <c r="AI49" s="42"/>
      <c r="AJ49" s="42"/>
      <c r="AK49" s="42"/>
      <c r="AL49" s="42"/>
      <c r="AM49" s="42"/>
      <c r="AN49" s="42"/>
      <c r="AO49" s="42"/>
      <c r="AR49" s="40"/>
    </row>
    <row r="50" spans="1:57" ht="10">
      <c r="B50" s="19"/>
      <c r="AR50" s="19"/>
    </row>
    <row r="51" spans="1:57" ht="10">
      <c r="B51" s="19"/>
      <c r="AR51" s="19"/>
    </row>
    <row r="52" spans="1:57" ht="10">
      <c r="B52" s="19"/>
      <c r="AR52" s="19"/>
    </row>
    <row r="53" spans="1:57" ht="10">
      <c r="B53" s="19"/>
      <c r="AR53" s="19"/>
    </row>
    <row r="54" spans="1:57" ht="10">
      <c r="B54" s="19"/>
      <c r="AR54" s="19"/>
    </row>
    <row r="55" spans="1:57" ht="10">
      <c r="B55" s="19"/>
      <c r="AR55" s="19"/>
    </row>
    <row r="56" spans="1:57" ht="10">
      <c r="B56" s="19"/>
      <c r="AR56" s="19"/>
    </row>
    <row r="57" spans="1:57" ht="10">
      <c r="B57" s="19"/>
      <c r="AR57" s="19"/>
    </row>
    <row r="58" spans="1:57" ht="10">
      <c r="B58" s="19"/>
      <c r="AR58" s="19"/>
    </row>
    <row r="59" spans="1:57" ht="10">
      <c r="B59" s="19"/>
      <c r="AR59" s="19"/>
    </row>
    <row r="60" spans="1:57" s="2" customFormat="1" ht="12.5">
      <c r="A60" s="30"/>
      <c r="B60" s="31"/>
      <c r="C60" s="30"/>
      <c r="D60" s="43" t="s">
        <v>45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45</v>
      </c>
      <c r="AI60" s="33"/>
      <c r="AJ60" s="33"/>
      <c r="AK60" s="33"/>
      <c r="AL60" s="33"/>
      <c r="AM60" s="43" t="s">
        <v>46</v>
      </c>
      <c r="AN60" s="33"/>
      <c r="AO60" s="33"/>
      <c r="AP60" s="30"/>
      <c r="AQ60" s="30"/>
      <c r="AR60" s="31"/>
      <c r="BE60" s="30"/>
    </row>
    <row r="61" spans="1:57" ht="10">
      <c r="B61" s="19"/>
      <c r="AR61" s="19"/>
    </row>
    <row r="62" spans="1:57" ht="10">
      <c r="B62" s="19"/>
      <c r="AR62" s="19"/>
    </row>
    <row r="63" spans="1:57" ht="10">
      <c r="B63" s="19"/>
      <c r="AR63" s="19"/>
    </row>
    <row r="64" spans="1:57" s="2" customFormat="1" ht="13">
      <c r="A64" s="30"/>
      <c r="B64" s="31"/>
      <c r="C64" s="30"/>
      <c r="D64" s="41" t="s">
        <v>47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48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ht="10">
      <c r="B65" s="19"/>
      <c r="AR65" s="19"/>
    </row>
    <row r="66" spans="1:57" ht="10">
      <c r="B66" s="19"/>
      <c r="AR66" s="19"/>
    </row>
    <row r="67" spans="1:57" ht="10">
      <c r="B67" s="19"/>
      <c r="AR67" s="19"/>
    </row>
    <row r="68" spans="1:57" ht="10">
      <c r="B68" s="19"/>
      <c r="AR68" s="19"/>
    </row>
    <row r="69" spans="1:57" ht="10">
      <c r="B69" s="19"/>
      <c r="AR69" s="19"/>
    </row>
    <row r="70" spans="1:57" ht="10">
      <c r="B70" s="19"/>
      <c r="AR70" s="19"/>
    </row>
    <row r="71" spans="1:57" ht="10">
      <c r="B71" s="19"/>
      <c r="AR71" s="19"/>
    </row>
    <row r="72" spans="1:57" ht="10">
      <c r="B72" s="19"/>
      <c r="AR72" s="19"/>
    </row>
    <row r="73" spans="1:57" ht="10">
      <c r="B73" s="19"/>
      <c r="AR73" s="19"/>
    </row>
    <row r="74" spans="1:57" ht="10">
      <c r="B74" s="19"/>
      <c r="AR74" s="19"/>
    </row>
    <row r="75" spans="1:57" s="2" customFormat="1" ht="12.5">
      <c r="A75" s="30"/>
      <c r="B75" s="31"/>
      <c r="C75" s="30"/>
      <c r="D75" s="43" t="s">
        <v>45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45</v>
      </c>
      <c r="AI75" s="33"/>
      <c r="AJ75" s="33"/>
      <c r="AK75" s="33"/>
      <c r="AL75" s="33"/>
      <c r="AM75" s="43" t="s">
        <v>46</v>
      </c>
      <c r="AN75" s="33"/>
      <c r="AO75" s="33"/>
      <c r="AP75" s="30"/>
      <c r="AQ75" s="30"/>
      <c r="AR75" s="31"/>
      <c r="BE75" s="30"/>
    </row>
    <row r="76" spans="1:57" s="2" customFormat="1" ht="10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7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0" s="2" customFormat="1" ht="7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0" s="2" customFormat="1" ht="25" customHeight="1">
      <c r="A82" s="30"/>
      <c r="B82" s="31"/>
      <c r="C82" s="20" t="s">
        <v>49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2" customFormat="1" ht="7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4" customFormat="1" ht="12" customHeight="1">
      <c r="B84" s="49"/>
      <c r="C84" s="25" t="s">
        <v>12</v>
      </c>
      <c r="L84" s="4" t="str">
        <f>K5</f>
        <v>01</v>
      </c>
      <c r="AR84" s="49"/>
    </row>
    <row r="85" spans="1:90" s="5" customFormat="1" ht="37" customHeight="1">
      <c r="B85" s="50"/>
      <c r="C85" s="51" t="s">
        <v>14</v>
      </c>
      <c r="L85" s="199" t="str">
        <f>K6</f>
        <v>BIM rozpočet - automaticky generovaný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50"/>
    </row>
    <row r="86" spans="1:90" s="2" customFormat="1" ht="7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2" customFormat="1" ht="12" customHeight="1">
      <c r="A87" s="30"/>
      <c r="B87" s="31"/>
      <c r="C87" s="25" t="s">
        <v>17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19</v>
      </c>
      <c r="AJ87" s="30"/>
      <c r="AK87" s="30"/>
      <c r="AL87" s="30"/>
      <c r="AM87" s="201" t="str">
        <f>IF(AN8= "","",AN8)</f>
        <v>8. 4. 2020</v>
      </c>
      <c r="AN87" s="201"/>
      <c r="AO87" s="30"/>
      <c r="AP87" s="30"/>
      <c r="AQ87" s="30"/>
      <c r="AR87" s="31"/>
      <c r="BE87" s="30"/>
    </row>
    <row r="88" spans="1:90" s="2" customFormat="1" ht="7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2" customFormat="1" ht="15.15" customHeight="1">
      <c r="A89" s="30"/>
      <c r="B89" s="31"/>
      <c r="C89" s="25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25</v>
      </c>
      <c r="AJ89" s="30"/>
      <c r="AK89" s="30"/>
      <c r="AL89" s="30"/>
      <c r="AM89" s="202" t="str">
        <f>IF(E17="","",E17)</f>
        <v xml:space="preserve"> </v>
      </c>
      <c r="AN89" s="203"/>
      <c r="AO89" s="203"/>
      <c r="AP89" s="203"/>
      <c r="AQ89" s="30"/>
      <c r="AR89" s="31"/>
      <c r="AS89" s="204" t="s">
        <v>50</v>
      </c>
      <c r="AT89" s="205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0" s="2" customFormat="1" ht="15.15" customHeight="1">
      <c r="A90" s="30"/>
      <c r="B90" s="31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26</v>
      </c>
      <c r="AJ90" s="30"/>
      <c r="AK90" s="30"/>
      <c r="AL90" s="30"/>
      <c r="AM90" s="202" t="str">
        <f>IF(E20="","",E20)</f>
        <v xml:space="preserve"> </v>
      </c>
      <c r="AN90" s="203"/>
      <c r="AO90" s="203"/>
      <c r="AP90" s="203"/>
      <c r="AQ90" s="30"/>
      <c r="AR90" s="31"/>
      <c r="AS90" s="206"/>
      <c r="AT90" s="207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0" s="2" customFormat="1" ht="10.7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6"/>
      <c r="AT91" s="207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0" s="2" customFormat="1" ht="29.25" customHeight="1">
      <c r="A92" s="30"/>
      <c r="B92" s="31"/>
      <c r="C92" s="208" t="s">
        <v>51</v>
      </c>
      <c r="D92" s="209"/>
      <c r="E92" s="209"/>
      <c r="F92" s="209"/>
      <c r="G92" s="209"/>
      <c r="H92" s="58"/>
      <c r="I92" s="210" t="s">
        <v>52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53</v>
      </c>
      <c r="AH92" s="209"/>
      <c r="AI92" s="209"/>
      <c r="AJ92" s="209"/>
      <c r="AK92" s="209"/>
      <c r="AL92" s="209"/>
      <c r="AM92" s="209"/>
      <c r="AN92" s="210" t="s">
        <v>54</v>
      </c>
      <c r="AO92" s="209"/>
      <c r="AP92" s="212"/>
      <c r="AQ92" s="59" t="s">
        <v>55</v>
      </c>
      <c r="AR92" s="31"/>
      <c r="AS92" s="60" t="s">
        <v>56</v>
      </c>
      <c r="AT92" s="61" t="s">
        <v>57</v>
      </c>
      <c r="AU92" s="61" t="s">
        <v>58</v>
      </c>
      <c r="AV92" s="61" t="s">
        <v>59</v>
      </c>
      <c r="AW92" s="61" t="s">
        <v>60</v>
      </c>
      <c r="AX92" s="61" t="s">
        <v>61</v>
      </c>
      <c r="AY92" s="61" t="s">
        <v>62</v>
      </c>
      <c r="AZ92" s="61" t="s">
        <v>63</v>
      </c>
      <c r="BA92" s="61" t="s">
        <v>64</v>
      </c>
      <c r="BB92" s="61" t="s">
        <v>65</v>
      </c>
      <c r="BC92" s="61" t="s">
        <v>66</v>
      </c>
      <c r="BD92" s="62" t="s">
        <v>67</v>
      </c>
      <c r="BE92" s="30"/>
    </row>
    <row r="93" spans="1:90" s="2" customFormat="1" ht="10.7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0" s="6" customFormat="1" ht="32.4" customHeight="1">
      <c r="B94" s="66"/>
      <c r="C94" s="67" t="s">
        <v>68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6">
        <f>ROUND(AG95,2)</f>
        <v>1501848.48</v>
      </c>
      <c r="AH94" s="216"/>
      <c r="AI94" s="216"/>
      <c r="AJ94" s="216"/>
      <c r="AK94" s="216"/>
      <c r="AL94" s="216"/>
      <c r="AM94" s="216"/>
      <c r="AN94" s="217">
        <f>SUM(AG94,AT94)</f>
        <v>1817236.66</v>
      </c>
      <c r="AO94" s="217"/>
      <c r="AP94" s="217"/>
      <c r="AQ94" s="70" t="s">
        <v>1</v>
      </c>
      <c r="AR94" s="66"/>
      <c r="AS94" s="71">
        <f>ROUND(AS95,2)</f>
        <v>0</v>
      </c>
      <c r="AT94" s="72">
        <f>ROUND(SUM(AV94:AW94),2)</f>
        <v>315388.18</v>
      </c>
      <c r="AU94" s="73">
        <f>ROUND(AU95,5)</f>
        <v>0</v>
      </c>
      <c r="AV94" s="72">
        <f>ROUND(AZ94*L32,2)</f>
        <v>315388.18</v>
      </c>
      <c r="AW94" s="72">
        <f>ROUND(BA94*L33,2)</f>
        <v>0</v>
      </c>
      <c r="AX94" s="72">
        <f>ROUND(BB94*L32,2)</f>
        <v>0</v>
      </c>
      <c r="AY94" s="72">
        <f>ROUND(BC94*L33,2)</f>
        <v>0</v>
      </c>
      <c r="AZ94" s="72">
        <f>ROUND(AZ95,2)</f>
        <v>1501848.48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69</v>
      </c>
      <c r="BT94" s="75" t="s">
        <v>70</v>
      </c>
      <c r="BV94" s="75" t="s">
        <v>71</v>
      </c>
      <c r="BW94" s="75" t="s">
        <v>4</v>
      </c>
      <c r="BX94" s="75" t="s">
        <v>72</v>
      </c>
      <c r="CL94" s="75" t="s">
        <v>1</v>
      </c>
    </row>
    <row r="95" spans="1:90" s="7" customFormat="1" ht="16.5" customHeight="1">
      <c r="A95" s="76" t="s">
        <v>73</v>
      </c>
      <c r="B95" s="77"/>
      <c r="C95" s="78"/>
      <c r="D95" s="215" t="s">
        <v>13</v>
      </c>
      <c r="E95" s="215"/>
      <c r="F95" s="215"/>
      <c r="G95" s="215"/>
      <c r="H95" s="215"/>
      <c r="I95" s="79"/>
      <c r="J95" s="215" t="s">
        <v>473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'01 - BIM model'!J30</f>
        <v>1501848.48</v>
      </c>
      <c r="AH95" s="214"/>
      <c r="AI95" s="214"/>
      <c r="AJ95" s="214"/>
      <c r="AK95" s="214"/>
      <c r="AL95" s="214"/>
      <c r="AM95" s="214"/>
      <c r="AN95" s="213">
        <f>SUM(AG95,AT95)</f>
        <v>1817236.66</v>
      </c>
      <c r="AO95" s="214"/>
      <c r="AP95" s="214"/>
      <c r="AQ95" s="80" t="s">
        <v>74</v>
      </c>
      <c r="AR95" s="77"/>
      <c r="AS95" s="81">
        <v>0</v>
      </c>
      <c r="AT95" s="82">
        <f>ROUND(SUM(AV95:AW95),2)</f>
        <v>315388.18</v>
      </c>
      <c r="AU95" s="83">
        <f>'01 - BIM model'!P134</f>
        <v>0</v>
      </c>
      <c r="AV95" s="82">
        <f>'01 - BIM model'!J33</f>
        <v>315388.18</v>
      </c>
      <c r="AW95" s="82">
        <f>'01 - BIM model'!J34</f>
        <v>0</v>
      </c>
      <c r="AX95" s="82">
        <f>'01 - BIM model'!J35</f>
        <v>0</v>
      </c>
      <c r="AY95" s="82">
        <f>'01 - BIM model'!J36</f>
        <v>0</v>
      </c>
      <c r="AZ95" s="82">
        <f>'01 - BIM model'!F33</f>
        <v>1501848.48</v>
      </c>
      <c r="BA95" s="82">
        <f>'01 - BIM model'!F34</f>
        <v>0</v>
      </c>
      <c r="BB95" s="82">
        <f>'01 - BIM model'!F35</f>
        <v>0</v>
      </c>
      <c r="BC95" s="82">
        <f>'01 - BIM model'!F36</f>
        <v>0</v>
      </c>
      <c r="BD95" s="84">
        <f>'01 - BIM model'!F37</f>
        <v>0</v>
      </c>
      <c r="BT95" s="85" t="s">
        <v>75</v>
      </c>
      <c r="BU95" s="85" t="s">
        <v>76</v>
      </c>
      <c r="BV95" s="85" t="s">
        <v>71</v>
      </c>
      <c r="BW95" s="85" t="s">
        <v>4</v>
      </c>
      <c r="BX95" s="85" t="s">
        <v>72</v>
      </c>
      <c r="CL95" s="85" t="s">
        <v>1</v>
      </c>
    </row>
    <row r="96" spans="1:90" ht="10">
      <c r="B96" s="19"/>
      <c r="AR96" s="19"/>
    </row>
    <row r="97" spans="1:57" s="2" customFormat="1" ht="30" customHeight="1">
      <c r="A97" s="30"/>
      <c r="B97" s="31"/>
      <c r="C97" s="67" t="s">
        <v>77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217">
        <v>0</v>
      </c>
      <c r="AH97" s="217"/>
      <c r="AI97" s="217"/>
      <c r="AJ97" s="217"/>
      <c r="AK97" s="217"/>
      <c r="AL97" s="217"/>
      <c r="AM97" s="217"/>
      <c r="AN97" s="217">
        <v>0</v>
      </c>
      <c r="AO97" s="217"/>
      <c r="AP97" s="217"/>
      <c r="AQ97" s="86"/>
      <c r="AR97" s="31"/>
      <c r="AS97" s="60" t="s">
        <v>78</v>
      </c>
      <c r="AT97" s="61" t="s">
        <v>79</v>
      </c>
      <c r="AU97" s="61" t="s">
        <v>34</v>
      </c>
      <c r="AV97" s="62" t="s">
        <v>57</v>
      </c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s="2" customFormat="1" ht="10.75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s="2" customFormat="1" ht="30" customHeight="1">
      <c r="A99" s="30"/>
      <c r="B99" s="31"/>
      <c r="C99" s="87" t="s">
        <v>80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218">
        <f>ROUND(AG94 + AG97, 2)</f>
        <v>1501848.48</v>
      </c>
      <c r="AH99" s="218"/>
      <c r="AI99" s="218"/>
      <c r="AJ99" s="218"/>
      <c r="AK99" s="218"/>
      <c r="AL99" s="218"/>
      <c r="AM99" s="218"/>
      <c r="AN99" s="218">
        <f>ROUND(AN94 + AN97, 2)</f>
        <v>1817236.66</v>
      </c>
      <c r="AO99" s="218"/>
      <c r="AP99" s="218"/>
      <c r="AQ99" s="88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s="2" customFormat="1" ht="7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31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AK29:AO29"/>
    <mergeCell ref="L31:P31"/>
    <mergeCell ref="W31:AE31"/>
    <mergeCell ref="AK31:AO31"/>
    <mergeCell ref="W32:AE32"/>
    <mergeCell ref="AK32:AO32"/>
    <mergeCell ref="L32:P32"/>
    <mergeCell ref="K5:AO5"/>
    <mergeCell ref="K6:AO6"/>
    <mergeCell ref="E23:AN23"/>
    <mergeCell ref="AK26:AO26"/>
    <mergeCell ref="AK27:AO27"/>
  </mergeCells>
  <hyperlinks>
    <hyperlink ref="A95" location="'01 - Rodinný dům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27"/>
  <sheetViews>
    <sheetView showGridLines="0" workbookViewId="0">
      <selection activeCell="F18" sqref="F18"/>
    </sheetView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100.77734375" style="1" customWidth="1"/>
    <col min="7" max="7" width="7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56" ht="10">
      <c r="A1" s="90"/>
    </row>
    <row r="2" spans="1:56" s="1" customFormat="1" ht="37" customHeight="1">
      <c r="L2" s="219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4</v>
      </c>
      <c r="AZ2" s="91" t="s">
        <v>81</v>
      </c>
      <c r="BA2" s="91" t="s">
        <v>82</v>
      </c>
      <c r="BB2" s="91" t="s">
        <v>83</v>
      </c>
      <c r="BC2" s="91" t="s">
        <v>84</v>
      </c>
      <c r="BD2" s="91" t="s">
        <v>85</v>
      </c>
    </row>
    <row r="3" spans="1:56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  <c r="AZ3" s="91" t="s">
        <v>87</v>
      </c>
      <c r="BA3" s="91" t="s">
        <v>88</v>
      </c>
      <c r="BB3" s="91" t="s">
        <v>83</v>
      </c>
      <c r="BC3" s="91" t="s">
        <v>89</v>
      </c>
      <c r="BD3" s="91" t="s">
        <v>85</v>
      </c>
    </row>
    <row r="4" spans="1:56" s="1" customFormat="1" ht="25" customHeight="1">
      <c r="B4" s="19"/>
      <c r="D4" s="20" t="s">
        <v>90</v>
      </c>
      <c r="L4" s="19"/>
      <c r="M4" s="92" t="s">
        <v>10</v>
      </c>
      <c r="AT4" s="16" t="s">
        <v>3</v>
      </c>
      <c r="AZ4" s="91" t="s">
        <v>91</v>
      </c>
      <c r="BA4" s="91" t="s">
        <v>92</v>
      </c>
      <c r="BB4" s="91" t="s">
        <v>83</v>
      </c>
      <c r="BC4" s="91" t="s">
        <v>93</v>
      </c>
      <c r="BD4" s="91" t="s">
        <v>85</v>
      </c>
    </row>
    <row r="5" spans="1:56" s="1" customFormat="1" ht="7" customHeight="1">
      <c r="B5" s="19"/>
      <c r="L5" s="19"/>
      <c r="AZ5" s="91" t="s">
        <v>94</v>
      </c>
      <c r="BA5" s="91" t="s">
        <v>95</v>
      </c>
      <c r="BB5" s="91" t="s">
        <v>83</v>
      </c>
      <c r="BC5" s="91" t="s">
        <v>96</v>
      </c>
      <c r="BD5" s="91" t="s">
        <v>85</v>
      </c>
    </row>
    <row r="6" spans="1:56" s="2" customFormat="1" ht="12" customHeight="1">
      <c r="A6" s="30"/>
      <c r="B6" s="31"/>
      <c r="C6" s="30"/>
      <c r="D6" s="25" t="s">
        <v>14</v>
      </c>
      <c r="E6" s="30"/>
      <c r="F6" s="30"/>
      <c r="G6" s="30"/>
      <c r="H6" s="30"/>
      <c r="I6" s="30"/>
      <c r="J6" s="30"/>
      <c r="K6" s="30"/>
      <c r="L6" s="4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Z6" s="91" t="s">
        <v>97</v>
      </c>
      <c r="BA6" s="91" t="s">
        <v>98</v>
      </c>
      <c r="BB6" s="91" t="s">
        <v>83</v>
      </c>
      <c r="BC6" s="91" t="s">
        <v>99</v>
      </c>
      <c r="BD6" s="91" t="s">
        <v>85</v>
      </c>
    </row>
    <row r="7" spans="1:56" s="2" customFormat="1" ht="16.5" customHeight="1">
      <c r="A7" s="30"/>
      <c r="B7" s="31"/>
      <c r="C7" s="30"/>
      <c r="D7" s="30"/>
      <c r="E7" s="199" t="s">
        <v>473</v>
      </c>
      <c r="F7" s="220"/>
      <c r="G7" s="220"/>
      <c r="H7" s="220"/>
      <c r="I7" s="30"/>
      <c r="J7" s="30"/>
      <c r="K7" s="30"/>
      <c r="L7" s="4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Z7" s="91" t="s">
        <v>100</v>
      </c>
      <c r="BA7" s="91" t="s">
        <v>101</v>
      </c>
      <c r="BB7" s="91" t="s">
        <v>83</v>
      </c>
      <c r="BC7" s="91" t="s">
        <v>102</v>
      </c>
      <c r="BD7" s="91" t="s">
        <v>85</v>
      </c>
    </row>
    <row r="8" spans="1:56" s="2" customFormat="1" ht="10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Z8" s="91" t="s">
        <v>103</v>
      </c>
      <c r="BA8" s="91" t="s">
        <v>104</v>
      </c>
      <c r="BB8" s="91" t="s">
        <v>83</v>
      </c>
      <c r="BC8" s="91" t="s">
        <v>105</v>
      </c>
      <c r="BD8" s="91" t="s">
        <v>85</v>
      </c>
    </row>
    <row r="9" spans="1:56" s="2" customFormat="1" ht="12" customHeight="1">
      <c r="A9" s="30"/>
      <c r="B9" s="31"/>
      <c r="C9" s="30"/>
      <c r="D9" s="25" t="s">
        <v>15</v>
      </c>
      <c r="E9" s="30"/>
      <c r="F9" s="23" t="s">
        <v>1</v>
      </c>
      <c r="G9" s="30"/>
      <c r="H9" s="30"/>
      <c r="I9" s="25" t="s">
        <v>16</v>
      </c>
      <c r="J9" s="23" t="s">
        <v>1</v>
      </c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Z9" s="91" t="s">
        <v>106</v>
      </c>
      <c r="BA9" s="91" t="s">
        <v>107</v>
      </c>
      <c r="BB9" s="91" t="s">
        <v>83</v>
      </c>
      <c r="BC9" s="91" t="s">
        <v>108</v>
      </c>
      <c r="BD9" s="91" t="s">
        <v>85</v>
      </c>
    </row>
    <row r="10" spans="1:56" s="2" customFormat="1" ht="12" customHeight="1">
      <c r="A10" s="30"/>
      <c r="B10" s="31"/>
      <c r="C10" s="30"/>
      <c r="D10" s="25" t="s">
        <v>17</v>
      </c>
      <c r="E10" s="30"/>
      <c r="F10" s="23" t="s">
        <v>18</v>
      </c>
      <c r="G10" s="30"/>
      <c r="H10" s="30"/>
      <c r="I10" s="25" t="s">
        <v>19</v>
      </c>
      <c r="J10" s="53" t="str">
        <f>'Rekapitulace stavby'!AN8</f>
        <v>8. 4. 2020</v>
      </c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56" s="2" customFormat="1" ht="10.75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56" s="2" customFormat="1" ht="12" customHeight="1">
      <c r="A12" s="30"/>
      <c r="B12" s="31"/>
      <c r="C12" s="30"/>
      <c r="D12" s="25" t="s">
        <v>21</v>
      </c>
      <c r="E12" s="30"/>
      <c r="F12" s="30"/>
      <c r="G12" s="30"/>
      <c r="H12" s="30"/>
      <c r="I12" s="25" t="s">
        <v>22</v>
      </c>
      <c r="J12" s="23" t="str">
        <f>IF('Rekapitulace stavby'!AN10="","",'Rekapitulace stavby'!AN10)</f>
        <v/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56" s="2" customFormat="1" ht="18" customHeight="1">
      <c r="A13" s="30"/>
      <c r="B13" s="31"/>
      <c r="C13" s="30"/>
      <c r="D13" s="30"/>
      <c r="E13" s="23" t="str">
        <f>IF('Rekapitulace stavby'!E11="","",'Rekapitulace stavby'!E11)</f>
        <v xml:space="preserve"> </v>
      </c>
      <c r="F13" s="30"/>
      <c r="G13" s="30"/>
      <c r="H13" s="30"/>
      <c r="I13" s="25" t="s">
        <v>23</v>
      </c>
      <c r="J13" s="23" t="str">
        <f>IF('Rekapitulace stavby'!AN11="","",'Rekapitulace stavby'!AN11)</f>
        <v/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56" s="2" customFormat="1" ht="7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56" s="2" customFormat="1" ht="12" customHeight="1">
      <c r="A15" s="30"/>
      <c r="B15" s="31"/>
      <c r="C15" s="30"/>
      <c r="D15" s="25" t="s">
        <v>24</v>
      </c>
      <c r="E15" s="30"/>
      <c r="F15" s="30"/>
      <c r="G15" s="30"/>
      <c r="H15" s="30"/>
      <c r="I15" s="25" t="s">
        <v>22</v>
      </c>
      <c r="J15" s="23" t="str">
        <f>'Rekapitulace stavby'!AN13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56" s="2" customFormat="1" ht="18" customHeight="1">
      <c r="A16" s="30"/>
      <c r="B16" s="31"/>
      <c r="C16" s="30"/>
      <c r="D16" s="30"/>
      <c r="E16" s="184" t="str">
        <f>'Rekapitulace stavby'!E14</f>
        <v xml:space="preserve"> </v>
      </c>
      <c r="F16" s="184"/>
      <c r="G16" s="184"/>
      <c r="H16" s="184"/>
      <c r="I16" s="25" t="s">
        <v>23</v>
      </c>
      <c r="J16" s="23" t="str">
        <f>'Rekapitulace stavby'!AN14</f>
        <v/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7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5" t="s">
        <v>25</v>
      </c>
      <c r="E18" s="30"/>
      <c r="F18" s="30"/>
      <c r="G18" s="30"/>
      <c r="H18" s="30"/>
      <c r="I18" s="25" t="s">
        <v>22</v>
      </c>
      <c r="J18" s="23" t="str">
        <f>IF('Rekapitulace stavby'!AN16="","",'Rekapitulace stavby'!AN16)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3" t="str">
        <f>IF('Rekapitulace stavby'!E17="","",'Rekapitulace stavby'!E17)</f>
        <v xml:space="preserve"> </v>
      </c>
      <c r="F19" s="30"/>
      <c r="G19" s="30"/>
      <c r="H19" s="30"/>
      <c r="I19" s="25" t="s">
        <v>23</v>
      </c>
      <c r="J19" s="23" t="str">
        <f>IF('Rekapitulace stavby'!AN17="","",'Rekapitulace stavby'!AN17)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7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5" t="s">
        <v>26</v>
      </c>
      <c r="E21" s="30"/>
      <c r="F21" s="30"/>
      <c r="G21" s="30"/>
      <c r="H21" s="30"/>
      <c r="I21" s="25" t="s">
        <v>22</v>
      </c>
      <c r="J21" s="23" t="str">
        <f>IF('Rekapitulace stavby'!AN19="","",'Rekapitulace stavby'!AN19)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" t="str">
        <f>IF('Rekapitulace stavby'!E20="","",'Rekapitulace stavby'!E20)</f>
        <v xml:space="preserve"> </v>
      </c>
      <c r="F22" s="30"/>
      <c r="G22" s="30"/>
      <c r="H22" s="30"/>
      <c r="I22" s="25" t="s">
        <v>23</v>
      </c>
      <c r="J22" s="23" t="str">
        <f>IF('Rekapitulace stavby'!AN20="","",'Rekapitulace stavby'!AN20)</f>
        <v/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7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5" t="s">
        <v>27</v>
      </c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" customFormat="1" ht="16.5" customHeight="1">
      <c r="A25" s="93"/>
      <c r="B25" s="94"/>
      <c r="C25" s="93"/>
      <c r="D25" s="93"/>
      <c r="E25" s="187" t="s">
        <v>1</v>
      </c>
      <c r="F25" s="187"/>
      <c r="G25" s="187"/>
      <c r="H25" s="187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2" customFormat="1" ht="7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7" customHeight="1">
      <c r="A27" s="30"/>
      <c r="B27" s="31"/>
      <c r="C27" s="30"/>
      <c r="D27" s="64"/>
      <c r="E27" s="64"/>
      <c r="F27" s="64"/>
      <c r="G27" s="64"/>
      <c r="H27" s="64"/>
      <c r="I27" s="64"/>
      <c r="J27" s="64"/>
      <c r="K27" s="64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4.4" customHeight="1">
      <c r="A28" s="30"/>
      <c r="B28" s="31"/>
      <c r="C28" s="30"/>
      <c r="D28" s="23" t="s">
        <v>109</v>
      </c>
      <c r="E28" s="30"/>
      <c r="F28" s="30"/>
      <c r="G28" s="30"/>
      <c r="H28" s="30"/>
      <c r="I28" s="30"/>
      <c r="J28" s="29">
        <f>J94</f>
        <v>1501848.48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14.4" customHeight="1">
      <c r="A29" s="30"/>
      <c r="B29" s="31"/>
      <c r="C29" s="30"/>
      <c r="D29" s="28" t="s">
        <v>110</v>
      </c>
      <c r="E29" s="30"/>
      <c r="F29" s="30"/>
      <c r="G29" s="30"/>
      <c r="H29" s="30"/>
      <c r="I29" s="30"/>
      <c r="J29" s="29">
        <f>J115</f>
        <v>0</v>
      </c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4" customHeight="1">
      <c r="A30" s="30"/>
      <c r="B30" s="31"/>
      <c r="C30" s="30"/>
      <c r="D30" s="96" t="s">
        <v>30</v>
      </c>
      <c r="E30" s="30"/>
      <c r="F30" s="30"/>
      <c r="G30" s="30"/>
      <c r="H30" s="30"/>
      <c r="I30" s="30"/>
      <c r="J30" s="69">
        <f>ROUND(J28 + J29, 2)</f>
        <v>1501848.48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7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32</v>
      </c>
      <c r="G32" s="30"/>
      <c r="H32" s="30"/>
      <c r="I32" s="34" t="s">
        <v>31</v>
      </c>
      <c r="J32" s="34" t="s">
        <v>33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34</v>
      </c>
      <c r="E33" s="25" t="s">
        <v>35</v>
      </c>
      <c r="F33" s="98">
        <f>ROUND((SUM(BE115:BE116) + SUM(BE134:BE326)),  2)</f>
        <v>1501848.48</v>
      </c>
      <c r="G33" s="30"/>
      <c r="H33" s="30"/>
      <c r="I33" s="99">
        <v>0.21</v>
      </c>
      <c r="J33" s="98">
        <f>ROUND(((SUM(BE115:BE116) + SUM(BE134:BE326))*I33),  2)</f>
        <v>315388.18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5" t="s">
        <v>36</v>
      </c>
      <c r="F34" s="98">
        <f>ROUND((SUM(BF115:BF116) + SUM(BF134:BF326)),  2)</f>
        <v>0</v>
      </c>
      <c r="G34" s="30"/>
      <c r="H34" s="30"/>
      <c r="I34" s="99">
        <v>0.15</v>
      </c>
      <c r="J34" s="98">
        <f>ROUND(((SUM(BF115:BF116) + SUM(BF134:BF326))*I34),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5" t="s">
        <v>37</v>
      </c>
      <c r="F35" s="98">
        <f>ROUND((SUM(BG115:BG116) + SUM(BG134:BG326)),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5" t="s">
        <v>38</v>
      </c>
      <c r="F36" s="98">
        <f>ROUND((SUM(BH115:BH116) + SUM(BH134:BH326)),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5" t="s">
        <v>39</v>
      </c>
      <c r="F37" s="98">
        <f>ROUND((SUM(BI115:BI116) + SUM(BI134:BI326)),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7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4" customHeight="1">
      <c r="A39" s="30"/>
      <c r="B39" s="31"/>
      <c r="C39" s="88"/>
      <c r="D39" s="100" t="s">
        <v>40</v>
      </c>
      <c r="E39" s="58"/>
      <c r="F39" s="58"/>
      <c r="G39" s="101" t="s">
        <v>41</v>
      </c>
      <c r="H39" s="102" t="s">
        <v>42</v>
      </c>
      <c r="I39" s="58"/>
      <c r="J39" s="103">
        <f>SUM(J30:J37)</f>
        <v>1817236.66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0"/>
      <c r="D50" s="41" t="s">
        <v>43</v>
      </c>
      <c r="E50" s="42"/>
      <c r="F50" s="42"/>
      <c r="G50" s="41" t="s">
        <v>44</v>
      </c>
      <c r="H50" s="42"/>
      <c r="I50" s="42"/>
      <c r="J50" s="42"/>
      <c r="K50" s="42"/>
      <c r="L50" s="40"/>
    </row>
    <row r="51" spans="1:31" ht="10">
      <c r="B51" s="19"/>
      <c r="L51" s="19"/>
    </row>
    <row r="52" spans="1:31" ht="10">
      <c r="B52" s="19"/>
      <c r="L52" s="19"/>
    </row>
    <row r="53" spans="1:31" ht="10">
      <c r="B53" s="19"/>
      <c r="L53" s="19"/>
    </row>
    <row r="54" spans="1:31" ht="10">
      <c r="B54" s="19"/>
      <c r="L54" s="19"/>
    </row>
    <row r="55" spans="1:31" ht="10">
      <c r="B55" s="19"/>
      <c r="L55" s="19"/>
    </row>
    <row r="56" spans="1:31" ht="10">
      <c r="B56" s="19"/>
      <c r="L56" s="19"/>
    </row>
    <row r="57" spans="1:31" ht="10">
      <c r="B57" s="19"/>
      <c r="L57" s="19"/>
    </row>
    <row r="58" spans="1:31" ht="10">
      <c r="B58" s="19"/>
      <c r="L58" s="19"/>
    </row>
    <row r="59" spans="1:31" ht="10">
      <c r="B59" s="19"/>
      <c r="L59" s="19"/>
    </row>
    <row r="60" spans="1:31" ht="10">
      <c r="B60" s="19"/>
      <c r="L60" s="19"/>
    </row>
    <row r="61" spans="1:31" s="2" customFormat="1" ht="12.5">
      <c r="A61" s="30"/>
      <c r="B61" s="31"/>
      <c r="C61" s="30"/>
      <c r="D61" s="43" t="s">
        <v>45</v>
      </c>
      <c r="E61" s="33"/>
      <c r="F61" s="105" t="s">
        <v>46</v>
      </c>
      <c r="G61" s="43" t="s">
        <v>45</v>
      </c>
      <c r="H61" s="33"/>
      <c r="I61" s="33"/>
      <c r="J61" s="106" t="s">
        <v>46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">
      <c r="B62" s="19"/>
      <c r="L62" s="19"/>
    </row>
    <row r="63" spans="1:31" ht="10">
      <c r="B63" s="19"/>
      <c r="L63" s="19"/>
    </row>
    <row r="64" spans="1:31" ht="10">
      <c r="B64" s="19"/>
      <c r="L64" s="19"/>
    </row>
    <row r="65" spans="1:31" s="2" customFormat="1" ht="13">
      <c r="A65" s="30"/>
      <c r="B65" s="31"/>
      <c r="C65" s="30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">
      <c r="B66" s="19"/>
      <c r="L66" s="19"/>
    </row>
    <row r="67" spans="1:31" ht="10">
      <c r="B67" s="19"/>
      <c r="L67" s="19"/>
    </row>
    <row r="68" spans="1:31" ht="10">
      <c r="B68" s="19"/>
      <c r="L68" s="19"/>
    </row>
    <row r="69" spans="1:31" ht="10">
      <c r="B69" s="19"/>
      <c r="L69" s="19"/>
    </row>
    <row r="70" spans="1:31" ht="10">
      <c r="B70" s="19"/>
      <c r="L70" s="19"/>
    </row>
    <row r="71" spans="1:31" ht="10">
      <c r="B71" s="19"/>
      <c r="L71" s="19"/>
    </row>
    <row r="72" spans="1:31" ht="10">
      <c r="B72" s="19"/>
      <c r="L72" s="19"/>
    </row>
    <row r="73" spans="1:31" ht="10">
      <c r="B73" s="19"/>
      <c r="L73" s="19"/>
    </row>
    <row r="74" spans="1:31" ht="10">
      <c r="B74" s="19"/>
      <c r="L74" s="19"/>
    </row>
    <row r="75" spans="1:31" ht="10">
      <c r="B75" s="19"/>
      <c r="L75" s="19"/>
    </row>
    <row r="76" spans="1:31" s="2" customFormat="1" ht="12.5">
      <c r="A76" s="30"/>
      <c r="B76" s="31"/>
      <c r="C76" s="30"/>
      <c r="D76" s="43" t="s">
        <v>45</v>
      </c>
      <c r="E76" s="33"/>
      <c r="F76" s="105" t="s">
        <v>46</v>
      </c>
      <c r="G76" s="43" t="s">
        <v>45</v>
      </c>
      <c r="H76" s="33"/>
      <c r="I76" s="33"/>
      <c r="J76" s="106" t="s">
        <v>46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7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5" customHeight="1">
      <c r="A82" s="30"/>
      <c r="B82" s="31"/>
      <c r="C82" s="20" t="s">
        <v>111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7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199" t="str">
        <f>E7</f>
        <v>BIM model</v>
      </c>
      <c r="F85" s="220"/>
      <c r="G85" s="220"/>
      <c r="H85" s="220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7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2" customHeight="1">
      <c r="A87" s="30"/>
      <c r="B87" s="31"/>
      <c r="C87" s="25" t="s">
        <v>17</v>
      </c>
      <c r="D87" s="30"/>
      <c r="E87" s="30"/>
      <c r="F87" s="23" t="str">
        <f>F10</f>
        <v xml:space="preserve"> </v>
      </c>
      <c r="G87" s="30"/>
      <c r="H87" s="30"/>
      <c r="I87" s="25" t="s">
        <v>19</v>
      </c>
      <c r="J87" s="53" t="str">
        <f>IF(J10="","",J10)</f>
        <v>8. 4. 2020</v>
      </c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7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5.15" customHeight="1">
      <c r="A89" s="30"/>
      <c r="B89" s="31"/>
      <c r="C89" s="25" t="s">
        <v>21</v>
      </c>
      <c r="D89" s="30"/>
      <c r="E89" s="30"/>
      <c r="F89" s="23" t="str">
        <f>E13</f>
        <v xml:space="preserve"> </v>
      </c>
      <c r="G89" s="30"/>
      <c r="H89" s="30"/>
      <c r="I89" s="25" t="s">
        <v>25</v>
      </c>
      <c r="J89" s="26" t="str">
        <f>E19</f>
        <v xml:space="preserve"> 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15.15" customHeight="1">
      <c r="A90" s="30"/>
      <c r="B90" s="31"/>
      <c r="C90" s="25" t="s">
        <v>24</v>
      </c>
      <c r="D90" s="30"/>
      <c r="E90" s="30"/>
      <c r="F90" s="23" t="str">
        <f>IF(E16="","",E16)</f>
        <v xml:space="preserve"> </v>
      </c>
      <c r="G90" s="30"/>
      <c r="H90" s="30"/>
      <c r="I90" s="25" t="s">
        <v>26</v>
      </c>
      <c r="J90" s="26" t="str">
        <f>E22</f>
        <v xml:space="preserve"> </v>
      </c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0.2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29.25" customHeight="1">
      <c r="A92" s="30"/>
      <c r="B92" s="31"/>
      <c r="C92" s="107" t="s">
        <v>112</v>
      </c>
      <c r="D92" s="88"/>
      <c r="E92" s="88"/>
      <c r="F92" s="88"/>
      <c r="G92" s="88"/>
      <c r="H92" s="88"/>
      <c r="I92" s="88"/>
      <c r="J92" s="108" t="s">
        <v>113</v>
      </c>
      <c r="K92" s="88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2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2.75" customHeight="1">
      <c r="A94" s="30"/>
      <c r="B94" s="31"/>
      <c r="C94" s="109" t="s">
        <v>114</v>
      </c>
      <c r="D94" s="30"/>
      <c r="E94" s="30"/>
      <c r="F94" s="30"/>
      <c r="G94" s="30"/>
      <c r="H94" s="30"/>
      <c r="I94" s="30"/>
      <c r="J94" s="69">
        <f>J134</f>
        <v>1501848.48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6" t="s">
        <v>115</v>
      </c>
    </row>
    <row r="95" spans="1:47" s="9" customFormat="1" ht="25" customHeight="1">
      <c r="B95" s="110"/>
      <c r="D95" s="111" t="s">
        <v>116</v>
      </c>
      <c r="E95" s="112"/>
      <c r="F95" s="112"/>
      <c r="G95" s="112"/>
      <c r="H95" s="112"/>
      <c r="I95" s="112"/>
      <c r="J95" s="113">
        <f>J135</f>
        <v>409782.14999999997</v>
      </c>
      <c r="L95" s="110"/>
    </row>
    <row r="96" spans="1:47" s="10" customFormat="1" ht="19.899999999999999" customHeight="1">
      <c r="B96" s="114"/>
      <c r="D96" s="115" t="s">
        <v>117</v>
      </c>
      <c r="E96" s="116"/>
      <c r="F96" s="116"/>
      <c r="G96" s="116"/>
      <c r="H96" s="116"/>
      <c r="I96" s="116"/>
      <c r="J96" s="117">
        <f>J136</f>
        <v>307354.03999999998</v>
      </c>
      <c r="L96" s="114"/>
    </row>
    <row r="97" spans="2:12" s="10" customFormat="1" ht="14.9" customHeight="1">
      <c r="B97" s="114"/>
      <c r="D97" s="115" t="s">
        <v>118</v>
      </c>
      <c r="E97" s="116"/>
      <c r="F97" s="116"/>
      <c r="G97" s="116"/>
      <c r="H97" s="116"/>
      <c r="I97" s="116"/>
      <c r="J97" s="117">
        <f>J137</f>
        <v>144944.03999999998</v>
      </c>
      <c r="L97" s="114"/>
    </row>
    <row r="98" spans="2:12" s="10" customFormat="1" ht="14.9" customHeight="1">
      <c r="B98" s="114"/>
      <c r="D98" s="115" t="s">
        <v>119</v>
      </c>
      <c r="E98" s="116"/>
      <c r="F98" s="116"/>
      <c r="G98" s="116"/>
      <c r="H98" s="116"/>
      <c r="I98" s="116"/>
      <c r="J98" s="117">
        <f>J149</f>
        <v>162410</v>
      </c>
      <c r="L98" s="114"/>
    </row>
    <row r="99" spans="2:12" s="10" customFormat="1" ht="19.899999999999999" customHeight="1">
      <c r="B99" s="114"/>
      <c r="D99" s="115" t="s">
        <v>120</v>
      </c>
      <c r="E99" s="116"/>
      <c r="F99" s="116"/>
      <c r="G99" s="116"/>
      <c r="H99" s="116"/>
      <c r="I99" s="116"/>
      <c r="J99" s="117">
        <f>J152</f>
        <v>102428.11</v>
      </c>
      <c r="L99" s="114"/>
    </row>
    <row r="100" spans="2:12" s="10" customFormat="1" ht="14.9" customHeight="1">
      <c r="B100" s="114"/>
      <c r="D100" s="115" t="s">
        <v>121</v>
      </c>
      <c r="E100" s="116"/>
      <c r="F100" s="116"/>
      <c r="G100" s="116"/>
      <c r="H100" s="116"/>
      <c r="I100" s="116"/>
      <c r="J100" s="117">
        <f>J153</f>
        <v>102428.11</v>
      </c>
      <c r="L100" s="114"/>
    </row>
    <row r="101" spans="2:12" s="9" customFormat="1" ht="25" customHeight="1">
      <c r="B101" s="110"/>
      <c r="D101" s="111" t="s">
        <v>122</v>
      </c>
      <c r="E101" s="112"/>
      <c r="F101" s="112"/>
      <c r="G101" s="112"/>
      <c r="H101" s="112"/>
      <c r="I101" s="112"/>
      <c r="J101" s="113">
        <f>J171</f>
        <v>308066.68</v>
      </c>
      <c r="L101" s="110"/>
    </row>
    <row r="102" spans="2:12" s="10" customFormat="1" ht="19.899999999999999" customHeight="1">
      <c r="B102" s="114"/>
      <c r="D102" s="115" t="s">
        <v>117</v>
      </c>
      <c r="E102" s="116"/>
      <c r="F102" s="116"/>
      <c r="G102" s="116"/>
      <c r="H102" s="116"/>
      <c r="I102" s="116"/>
      <c r="J102" s="117">
        <f>J172</f>
        <v>204401.97</v>
      </c>
      <c r="L102" s="114"/>
    </row>
    <row r="103" spans="2:12" s="10" customFormat="1" ht="14.9" customHeight="1">
      <c r="B103" s="114"/>
      <c r="D103" s="115" t="s">
        <v>123</v>
      </c>
      <c r="E103" s="116"/>
      <c r="F103" s="116"/>
      <c r="G103" s="116"/>
      <c r="H103" s="116"/>
      <c r="I103" s="116"/>
      <c r="J103" s="117">
        <f>J173</f>
        <v>39104.420000000006</v>
      </c>
      <c r="L103" s="114"/>
    </row>
    <row r="104" spans="2:12" s="10" customFormat="1" ht="14.9" customHeight="1">
      <c r="B104" s="114"/>
      <c r="D104" s="115" t="s">
        <v>124</v>
      </c>
      <c r="E104" s="116"/>
      <c r="F104" s="116"/>
      <c r="G104" s="116"/>
      <c r="H104" s="116"/>
      <c r="I104" s="116"/>
      <c r="J104" s="117">
        <f>J182</f>
        <v>165297.54999999999</v>
      </c>
      <c r="L104" s="114"/>
    </row>
    <row r="105" spans="2:12" s="10" customFormat="1" ht="19.899999999999999" customHeight="1">
      <c r="B105" s="114"/>
      <c r="D105" s="115" t="s">
        <v>120</v>
      </c>
      <c r="E105" s="116"/>
      <c r="F105" s="116"/>
      <c r="G105" s="116"/>
      <c r="H105" s="116"/>
      <c r="I105" s="116"/>
      <c r="J105" s="117">
        <f>J201</f>
        <v>103664.70999999999</v>
      </c>
      <c r="L105" s="114"/>
    </row>
    <row r="106" spans="2:12" s="10" customFormat="1" ht="14.9" customHeight="1">
      <c r="B106" s="114"/>
      <c r="D106" s="115" t="s">
        <v>125</v>
      </c>
      <c r="E106" s="116"/>
      <c r="F106" s="116"/>
      <c r="G106" s="116"/>
      <c r="H106" s="116"/>
      <c r="I106" s="116"/>
      <c r="J106" s="117">
        <f>J202</f>
        <v>103664.70999999999</v>
      </c>
      <c r="L106" s="114"/>
    </row>
    <row r="107" spans="2:12" s="9" customFormat="1" ht="25" customHeight="1">
      <c r="B107" s="110"/>
      <c r="D107" s="111" t="s">
        <v>126</v>
      </c>
      <c r="E107" s="112"/>
      <c r="F107" s="112"/>
      <c r="G107" s="112"/>
      <c r="H107" s="112"/>
      <c r="I107" s="112"/>
      <c r="J107" s="113">
        <f>J222</f>
        <v>216622.52</v>
      </c>
      <c r="L107" s="110"/>
    </row>
    <row r="108" spans="2:12" s="10" customFormat="1" ht="19.899999999999999" customHeight="1">
      <c r="B108" s="114"/>
      <c r="D108" s="115" t="s">
        <v>120</v>
      </c>
      <c r="E108" s="116"/>
      <c r="F108" s="116"/>
      <c r="G108" s="116"/>
      <c r="H108" s="116"/>
      <c r="I108" s="116"/>
      <c r="J108" s="117">
        <f>J223</f>
        <v>216622.52</v>
      </c>
      <c r="L108" s="114"/>
    </row>
    <row r="109" spans="2:12" s="10" customFormat="1" ht="14.9" customHeight="1">
      <c r="B109" s="114"/>
      <c r="D109" s="115" t="s">
        <v>127</v>
      </c>
      <c r="E109" s="116"/>
      <c r="F109" s="116"/>
      <c r="G109" s="116"/>
      <c r="H109" s="116"/>
      <c r="I109" s="116"/>
      <c r="J109" s="117">
        <f>J224</f>
        <v>216622.52</v>
      </c>
      <c r="L109" s="114"/>
    </row>
    <row r="110" spans="2:12" s="9" customFormat="1" ht="25" customHeight="1">
      <c r="B110" s="110"/>
      <c r="D110" s="111" t="s">
        <v>128</v>
      </c>
      <c r="E110" s="112"/>
      <c r="F110" s="112"/>
      <c r="G110" s="112"/>
      <c r="H110" s="112"/>
      <c r="I110" s="112"/>
      <c r="J110" s="113">
        <f>J266</f>
        <v>567377.12999999989</v>
      </c>
      <c r="L110" s="110"/>
    </row>
    <row r="111" spans="2:12" s="10" customFormat="1" ht="19.899999999999999" customHeight="1">
      <c r="B111" s="114"/>
      <c r="D111" s="115" t="s">
        <v>129</v>
      </c>
      <c r="E111" s="116"/>
      <c r="F111" s="116"/>
      <c r="G111" s="116"/>
      <c r="H111" s="116"/>
      <c r="I111" s="116"/>
      <c r="J111" s="117">
        <f>J267</f>
        <v>567377.12999999989</v>
      </c>
      <c r="L111" s="114"/>
    </row>
    <row r="112" spans="2:12" s="10" customFormat="1" ht="14.9" customHeight="1">
      <c r="B112" s="114"/>
      <c r="D112" s="115" t="s">
        <v>130</v>
      </c>
      <c r="E112" s="116"/>
      <c r="F112" s="116"/>
      <c r="G112" s="116"/>
      <c r="H112" s="116"/>
      <c r="I112" s="116"/>
      <c r="J112" s="117">
        <f>J268</f>
        <v>567377.12999999989</v>
      </c>
      <c r="L112" s="114"/>
    </row>
    <row r="113" spans="1:31" s="2" customFormat="1" ht="21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7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29.25" customHeight="1">
      <c r="A115" s="30"/>
      <c r="B115" s="31"/>
      <c r="C115" s="109" t="s">
        <v>131</v>
      </c>
      <c r="D115" s="30"/>
      <c r="E115" s="30"/>
      <c r="F115" s="30"/>
      <c r="G115" s="30"/>
      <c r="H115" s="30"/>
      <c r="I115" s="30"/>
      <c r="J115" s="118">
        <v>0</v>
      </c>
      <c r="K115" s="30"/>
      <c r="L115" s="40"/>
      <c r="N115" s="119" t="s">
        <v>34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8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9.25" customHeight="1">
      <c r="A117" s="30"/>
      <c r="B117" s="31"/>
      <c r="C117" s="87" t="s">
        <v>80</v>
      </c>
      <c r="D117" s="88"/>
      <c r="E117" s="88"/>
      <c r="F117" s="88"/>
      <c r="G117" s="88"/>
      <c r="H117" s="88"/>
      <c r="I117" s="88"/>
      <c r="J117" s="89">
        <f>ROUND(J94+J115,2)</f>
        <v>1501848.48</v>
      </c>
      <c r="K117" s="88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7" customHeight="1">
      <c r="A118" s="30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31" s="2" customFormat="1" ht="7" customHeight="1">
      <c r="A122" s="30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5" customHeight="1">
      <c r="A123" s="30"/>
      <c r="B123" s="31"/>
      <c r="C123" s="20" t="s">
        <v>132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7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5" t="s">
        <v>14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>
      <c r="A126" s="30"/>
      <c r="B126" s="31"/>
      <c r="C126" s="30"/>
      <c r="D126" s="30"/>
      <c r="E126" s="199" t="str">
        <f>E7</f>
        <v>BIM model</v>
      </c>
      <c r="F126" s="220"/>
      <c r="G126" s="220"/>
      <c r="H126" s="22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7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5" t="s">
        <v>17</v>
      </c>
      <c r="D128" s="30"/>
      <c r="E128" s="30"/>
      <c r="F128" s="23" t="str">
        <f>F10</f>
        <v xml:space="preserve"> </v>
      </c>
      <c r="G128" s="30"/>
      <c r="H128" s="30"/>
      <c r="I128" s="25" t="s">
        <v>19</v>
      </c>
      <c r="J128" s="53" t="str">
        <f>IF(J10="","",J10)</f>
        <v>8. 4. 2020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7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5.15" customHeight="1">
      <c r="A130" s="30"/>
      <c r="B130" s="31"/>
      <c r="C130" s="25" t="s">
        <v>21</v>
      </c>
      <c r="D130" s="30"/>
      <c r="E130" s="30"/>
      <c r="F130" s="23" t="str">
        <f>E13</f>
        <v xml:space="preserve"> </v>
      </c>
      <c r="G130" s="30"/>
      <c r="H130" s="30"/>
      <c r="I130" s="25" t="s">
        <v>25</v>
      </c>
      <c r="J130" s="26" t="str">
        <f>E19</f>
        <v xml:space="preserve"> 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5.15" customHeight="1">
      <c r="A131" s="30"/>
      <c r="B131" s="31"/>
      <c r="C131" s="25" t="s">
        <v>24</v>
      </c>
      <c r="D131" s="30"/>
      <c r="E131" s="30"/>
      <c r="F131" s="23" t="str">
        <f>IF(E16="","",E16)</f>
        <v xml:space="preserve"> </v>
      </c>
      <c r="G131" s="30"/>
      <c r="H131" s="30"/>
      <c r="I131" s="25" t="s">
        <v>26</v>
      </c>
      <c r="J131" s="26" t="str">
        <f>E22</f>
        <v xml:space="preserve"> 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0.2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11" customFormat="1" ht="29.25" customHeight="1">
      <c r="A133" s="120"/>
      <c r="B133" s="121"/>
      <c r="C133" s="122" t="s">
        <v>133</v>
      </c>
      <c r="D133" s="123" t="s">
        <v>55</v>
      </c>
      <c r="E133" s="123" t="s">
        <v>51</v>
      </c>
      <c r="F133" s="123" t="s">
        <v>52</v>
      </c>
      <c r="G133" s="123" t="s">
        <v>134</v>
      </c>
      <c r="H133" s="123" t="s">
        <v>135</v>
      </c>
      <c r="I133" s="123" t="s">
        <v>136</v>
      </c>
      <c r="J133" s="124" t="s">
        <v>113</v>
      </c>
      <c r="K133" s="125" t="s">
        <v>137</v>
      </c>
      <c r="L133" s="126"/>
      <c r="M133" s="60" t="s">
        <v>1</v>
      </c>
      <c r="N133" s="61" t="s">
        <v>34</v>
      </c>
      <c r="O133" s="61" t="s">
        <v>138</v>
      </c>
      <c r="P133" s="61" t="s">
        <v>139</v>
      </c>
      <c r="Q133" s="61" t="s">
        <v>140</v>
      </c>
      <c r="R133" s="61" t="s">
        <v>141</v>
      </c>
      <c r="S133" s="61" t="s">
        <v>142</v>
      </c>
      <c r="T133" s="62" t="s">
        <v>143</v>
      </c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65" s="2" customFormat="1" ht="22.75" customHeight="1">
      <c r="A134" s="30"/>
      <c r="B134" s="31"/>
      <c r="C134" s="67" t="s">
        <v>144</v>
      </c>
      <c r="D134" s="30"/>
      <c r="E134" s="30"/>
      <c r="F134" s="30"/>
      <c r="G134" s="30"/>
      <c r="H134" s="30"/>
      <c r="I134" s="30"/>
      <c r="J134" s="127">
        <f>BK134</f>
        <v>1501848.48</v>
      </c>
      <c r="K134" s="30"/>
      <c r="L134" s="31"/>
      <c r="M134" s="63"/>
      <c r="N134" s="54"/>
      <c r="O134" s="64"/>
      <c r="P134" s="128">
        <f>P135+P171+P222+P266</f>
        <v>0</v>
      </c>
      <c r="Q134" s="64"/>
      <c r="R134" s="128">
        <f>R135+R171+R222+R266</f>
        <v>0</v>
      </c>
      <c r="S134" s="64"/>
      <c r="T134" s="129">
        <f>T135+T171+T222+T266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6" t="s">
        <v>69</v>
      </c>
      <c r="AU134" s="16" t="s">
        <v>115</v>
      </c>
      <c r="BK134" s="130">
        <f>BK135+BK171+BK222+BK266</f>
        <v>1501848.48</v>
      </c>
    </row>
    <row r="135" spans="1:65" s="12" customFormat="1" ht="25.9" customHeight="1">
      <c r="B135" s="131"/>
      <c r="D135" s="132" t="s">
        <v>69</v>
      </c>
      <c r="E135" s="133" t="s">
        <v>145</v>
      </c>
      <c r="F135" s="133" t="s">
        <v>146</v>
      </c>
      <c r="J135" s="134">
        <f>BK135</f>
        <v>409782.14999999997</v>
      </c>
      <c r="L135" s="131"/>
      <c r="M135" s="135"/>
      <c r="N135" s="136"/>
      <c r="O135" s="136"/>
      <c r="P135" s="137">
        <f>P136+P152</f>
        <v>0</v>
      </c>
      <c r="Q135" s="136"/>
      <c r="R135" s="137">
        <f>R136+R152</f>
        <v>0</v>
      </c>
      <c r="S135" s="136"/>
      <c r="T135" s="138">
        <f>T136+T152</f>
        <v>0</v>
      </c>
      <c r="AR135" s="132" t="s">
        <v>75</v>
      </c>
      <c r="AT135" s="139" t="s">
        <v>69</v>
      </c>
      <c r="AU135" s="139" t="s">
        <v>70</v>
      </c>
      <c r="AY135" s="132" t="s">
        <v>147</v>
      </c>
      <c r="BK135" s="140">
        <f>BK136+BK152</f>
        <v>409782.14999999997</v>
      </c>
    </row>
    <row r="136" spans="1:65" s="12" customFormat="1" ht="22.75" customHeight="1">
      <c r="B136" s="131"/>
      <c r="D136" s="132" t="s">
        <v>69</v>
      </c>
      <c r="E136" s="141" t="s">
        <v>148</v>
      </c>
      <c r="F136" s="141" t="s">
        <v>149</v>
      </c>
      <c r="J136" s="142">
        <f>BK136</f>
        <v>307354.03999999998</v>
      </c>
      <c r="L136" s="131"/>
      <c r="M136" s="135"/>
      <c r="N136" s="136"/>
      <c r="O136" s="136"/>
      <c r="P136" s="137">
        <f>P137+P149</f>
        <v>0</v>
      </c>
      <c r="Q136" s="136"/>
      <c r="R136" s="137">
        <f>R137+R149</f>
        <v>0</v>
      </c>
      <c r="S136" s="136"/>
      <c r="T136" s="138">
        <f>T137+T149</f>
        <v>0</v>
      </c>
      <c r="AR136" s="132" t="s">
        <v>75</v>
      </c>
      <c r="AT136" s="139" t="s">
        <v>69</v>
      </c>
      <c r="AU136" s="139" t="s">
        <v>75</v>
      </c>
      <c r="AY136" s="132" t="s">
        <v>147</v>
      </c>
      <c r="BK136" s="140">
        <f>BK137+BK149</f>
        <v>307354.03999999998</v>
      </c>
    </row>
    <row r="137" spans="1:65" s="12" customFormat="1" ht="20.9" customHeight="1">
      <c r="B137" s="131"/>
      <c r="D137" s="132" t="s">
        <v>69</v>
      </c>
      <c r="E137" s="141" t="s">
        <v>150</v>
      </c>
      <c r="F137" s="141" t="s">
        <v>82</v>
      </c>
      <c r="J137" s="142">
        <f>BK137</f>
        <v>144944.03999999998</v>
      </c>
      <c r="L137" s="131"/>
      <c r="M137" s="135"/>
      <c r="N137" s="136"/>
      <c r="O137" s="136"/>
      <c r="P137" s="137">
        <f>SUM(P138:P148)</f>
        <v>0</v>
      </c>
      <c r="Q137" s="136"/>
      <c r="R137" s="137">
        <f>SUM(R138:R148)</f>
        <v>0</v>
      </c>
      <c r="S137" s="136"/>
      <c r="T137" s="138">
        <f>SUM(T138:T148)</f>
        <v>0</v>
      </c>
      <c r="AR137" s="132" t="s">
        <v>75</v>
      </c>
      <c r="AT137" s="139" t="s">
        <v>69</v>
      </c>
      <c r="AU137" s="139" t="s">
        <v>86</v>
      </c>
      <c r="AY137" s="132" t="s">
        <v>147</v>
      </c>
      <c r="BK137" s="140">
        <f>SUM(BK138:BK148)</f>
        <v>144944.03999999998</v>
      </c>
    </row>
    <row r="138" spans="1:65" s="2" customFormat="1" ht="21.75" customHeight="1">
      <c r="A138" s="30"/>
      <c r="B138" s="143"/>
      <c r="C138" s="144" t="s">
        <v>75</v>
      </c>
      <c r="D138" s="144" t="s">
        <v>151</v>
      </c>
      <c r="E138" s="145" t="s">
        <v>152</v>
      </c>
      <c r="F138" s="146" t="s">
        <v>153</v>
      </c>
      <c r="G138" s="147" t="s">
        <v>83</v>
      </c>
      <c r="H138" s="148">
        <v>135.685</v>
      </c>
      <c r="I138" s="149">
        <v>609</v>
      </c>
      <c r="J138" s="149">
        <f>ROUND(I138*H138,2)</f>
        <v>82632.17</v>
      </c>
      <c r="K138" s="150"/>
      <c r="L138" s="31"/>
      <c r="M138" s="151" t="s">
        <v>1</v>
      </c>
      <c r="N138" s="152" t="s">
        <v>35</v>
      </c>
      <c r="O138" s="153">
        <v>0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154</v>
      </c>
      <c r="AT138" s="155" t="s">
        <v>151</v>
      </c>
      <c r="AU138" s="155" t="s">
        <v>85</v>
      </c>
      <c r="AY138" s="16" t="s">
        <v>147</v>
      </c>
      <c r="BE138" s="156">
        <f>IF(N138="základní",J138,0)</f>
        <v>82632.17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6" t="s">
        <v>75</v>
      </c>
      <c r="BK138" s="156">
        <f>ROUND(I138*H138,2)</f>
        <v>82632.17</v>
      </c>
      <c r="BL138" s="16" t="s">
        <v>154</v>
      </c>
      <c r="BM138" s="155" t="s">
        <v>155</v>
      </c>
    </row>
    <row r="139" spans="1:65" s="13" customFormat="1" ht="10">
      <c r="B139" s="157"/>
      <c r="D139" s="158" t="s">
        <v>156</v>
      </c>
      <c r="E139" s="159" t="s">
        <v>1</v>
      </c>
      <c r="F139" s="160" t="s">
        <v>81</v>
      </c>
      <c r="H139" s="161">
        <v>135.68462178607101</v>
      </c>
      <c r="L139" s="157"/>
      <c r="M139" s="162"/>
      <c r="N139" s="163"/>
      <c r="O139" s="163"/>
      <c r="P139" s="163"/>
      <c r="Q139" s="163"/>
      <c r="R139" s="163"/>
      <c r="S139" s="163"/>
      <c r="T139" s="164"/>
      <c r="AT139" s="159" t="s">
        <v>156</v>
      </c>
      <c r="AU139" s="159" t="s">
        <v>85</v>
      </c>
      <c r="AV139" s="13" t="s">
        <v>86</v>
      </c>
      <c r="AW139" s="13" t="s">
        <v>157</v>
      </c>
      <c r="AX139" s="13" t="s">
        <v>75</v>
      </c>
      <c r="AY139" s="159" t="s">
        <v>147</v>
      </c>
    </row>
    <row r="140" spans="1:65" s="2" customFormat="1" ht="16.5" customHeight="1">
      <c r="A140" s="30"/>
      <c r="B140" s="143"/>
      <c r="C140" s="165" t="s">
        <v>86</v>
      </c>
      <c r="D140" s="165" t="s">
        <v>158</v>
      </c>
      <c r="E140" s="166" t="s">
        <v>159</v>
      </c>
      <c r="F140" s="167" t="s">
        <v>160</v>
      </c>
      <c r="G140" s="168" t="s">
        <v>83</v>
      </c>
      <c r="H140" s="169">
        <v>138.398</v>
      </c>
      <c r="I140" s="170">
        <v>162</v>
      </c>
      <c r="J140" s="170">
        <f>ROUND(I140*H140,2)</f>
        <v>22420.48</v>
      </c>
      <c r="K140" s="171"/>
      <c r="L140" s="172"/>
      <c r="M140" s="173" t="s">
        <v>1</v>
      </c>
      <c r="N140" s="174" t="s">
        <v>35</v>
      </c>
      <c r="O140" s="153">
        <v>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161</v>
      </c>
      <c r="AT140" s="155" t="s">
        <v>158</v>
      </c>
      <c r="AU140" s="155" t="s">
        <v>85</v>
      </c>
      <c r="AY140" s="16" t="s">
        <v>147</v>
      </c>
      <c r="BE140" s="156">
        <f>IF(N140="základní",J140,0)</f>
        <v>22420.48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6" t="s">
        <v>75</v>
      </c>
      <c r="BK140" s="156">
        <f>ROUND(I140*H140,2)</f>
        <v>22420.48</v>
      </c>
      <c r="BL140" s="16" t="s">
        <v>154</v>
      </c>
      <c r="BM140" s="155" t="s">
        <v>162</v>
      </c>
    </row>
    <row r="141" spans="1:65" s="14" customFormat="1" ht="10">
      <c r="B141" s="175"/>
      <c r="D141" s="158" t="s">
        <v>156</v>
      </c>
      <c r="E141" s="176" t="s">
        <v>1</v>
      </c>
      <c r="F141" s="177" t="s">
        <v>163</v>
      </c>
      <c r="H141" s="176" t="s">
        <v>1</v>
      </c>
      <c r="L141" s="175"/>
      <c r="M141" s="178"/>
      <c r="N141" s="179"/>
      <c r="O141" s="179"/>
      <c r="P141" s="179"/>
      <c r="Q141" s="179"/>
      <c r="R141" s="179"/>
      <c r="S141" s="179"/>
      <c r="T141" s="180"/>
      <c r="AT141" s="176" t="s">
        <v>156</v>
      </c>
      <c r="AU141" s="176" t="s">
        <v>85</v>
      </c>
      <c r="AV141" s="14" t="s">
        <v>75</v>
      </c>
      <c r="AW141" s="14" t="s">
        <v>157</v>
      </c>
      <c r="AX141" s="14" t="s">
        <v>70</v>
      </c>
      <c r="AY141" s="176" t="s">
        <v>147</v>
      </c>
    </row>
    <row r="142" spans="1:65" s="13" customFormat="1" ht="10">
      <c r="B142" s="157"/>
      <c r="D142" s="158" t="s">
        <v>156</v>
      </c>
      <c r="E142" s="159" t="s">
        <v>1</v>
      </c>
      <c r="F142" s="160" t="s">
        <v>164</v>
      </c>
      <c r="H142" s="161">
        <v>138.39831422179199</v>
      </c>
      <c r="L142" s="157"/>
      <c r="M142" s="162"/>
      <c r="N142" s="163"/>
      <c r="O142" s="163"/>
      <c r="P142" s="163"/>
      <c r="Q142" s="163"/>
      <c r="R142" s="163"/>
      <c r="S142" s="163"/>
      <c r="T142" s="164"/>
      <c r="AT142" s="159" t="s">
        <v>156</v>
      </c>
      <c r="AU142" s="159" t="s">
        <v>85</v>
      </c>
      <c r="AV142" s="13" t="s">
        <v>86</v>
      </c>
      <c r="AW142" s="13" t="s">
        <v>157</v>
      </c>
      <c r="AX142" s="13" t="s">
        <v>75</v>
      </c>
      <c r="AY142" s="159" t="s">
        <v>147</v>
      </c>
    </row>
    <row r="143" spans="1:65" s="2" customFormat="1" ht="16.5" customHeight="1">
      <c r="A143" s="30"/>
      <c r="B143" s="143"/>
      <c r="C143" s="144" t="s">
        <v>85</v>
      </c>
      <c r="D143" s="144" t="s">
        <v>151</v>
      </c>
      <c r="E143" s="145" t="s">
        <v>165</v>
      </c>
      <c r="F143" s="146" t="s">
        <v>166</v>
      </c>
      <c r="G143" s="147" t="s">
        <v>167</v>
      </c>
      <c r="H143" s="148">
        <v>0</v>
      </c>
      <c r="I143" s="149">
        <v>113</v>
      </c>
      <c r="J143" s="149">
        <f>ROUND(I143*H143,2)</f>
        <v>0</v>
      </c>
      <c r="K143" s="150"/>
      <c r="L143" s="31"/>
      <c r="M143" s="151" t="s">
        <v>1</v>
      </c>
      <c r="N143" s="152" t="s">
        <v>35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154</v>
      </c>
      <c r="AT143" s="155" t="s">
        <v>151</v>
      </c>
      <c r="AU143" s="155" t="s">
        <v>85</v>
      </c>
      <c r="AY143" s="16" t="s">
        <v>147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6" t="s">
        <v>75</v>
      </c>
      <c r="BK143" s="156">
        <f>ROUND(I143*H143,2)</f>
        <v>0</v>
      </c>
      <c r="BL143" s="16" t="s">
        <v>154</v>
      </c>
      <c r="BM143" s="155" t="s">
        <v>168</v>
      </c>
    </row>
    <row r="144" spans="1:65" s="2" customFormat="1" ht="16.5" customHeight="1">
      <c r="A144" s="30"/>
      <c r="B144" s="143"/>
      <c r="C144" s="165" t="s">
        <v>154</v>
      </c>
      <c r="D144" s="165" t="s">
        <v>158</v>
      </c>
      <c r="E144" s="166" t="s">
        <v>169</v>
      </c>
      <c r="F144" s="167" t="s">
        <v>170</v>
      </c>
      <c r="G144" s="168" t="s">
        <v>167</v>
      </c>
      <c r="H144" s="169">
        <v>0</v>
      </c>
      <c r="I144" s="170">
        <v>69.599999999999994</v>
      </c>
      <c r="J144" s="170">
        <f>ROUND(I144*H144,2)</f>
        <v>0</v>
      </c>
      <c r="K144" s="171"/>
      <c r="L144" s="172"/>
      <c r="M144" s="173" t="s">
        <v>1</v>
      </c>
      <c r="N144" s="174" t="s">
        <v>35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161</v>
      </c>
      <c r="AT144" s="155" t="s">
        <v>158</v>
      </c>
      <c r="AU144" s="155" t="s">
        <v>85</v>
      </c>
      <c r="AY144" s="16" t="s">
        <v>147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6" t="s">
        <v>75</v>
      </c>
      <c r="BK144" s="156">
        <f>ROUND(I144*H144,2)</f>
        <v>0</v>
      </c>
      <c r="BL144" s="16" t="s">
        <v>154</v>
      </c>
      <c r="BM144" s="155" t="s">
        <v>171</v>
      </c>
    </row>
    <row r="145" spans="1:65" s="2" customFormat="1" ht="16.5" customHeight="1">
      <c r="A145" s="30"/>
      <c r="B145" s="143"/>
      <c r="C145" s="144" t="s">
        <v>172</v>
      </c>
      <c r="D145" s="144" t="s">
        <v>151</v>
      </c>
      <c r="E145" s="145" t="s">
        <v>173</v>
      </c>
      <c r="F145" s="146" t="s">
        <v>174</v>
      </c>
      <c r="G145" s="147" t="s">
        <v>167</v>
      </c>
      <c r="H145" s="148">
        <v>0</v>
      </c>
      <c r="I145" s="149">
        <v>48.6</v>
      </c>
      <c r="J145" s="149">
        <f>ROUND(I145*H145,2)</f>
        <v>0</v>
      </c>
      <c r="K145" s="150"/>
      <c r="L145" s="31"/>
      <c r="M145" s="151" t="s">
        <v>1</v>
      </c>
      <c r="N145" s="152" t="s">
        <v>35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154</v>
      </c>
      <c r="AT145" s="155" t="s">
        <v>151</v>
      </c>
      <c r="AU145" s="155" t="s">
        <v>85</v>
      </c>
      <c r="AY145" s="16" t="s">
        <v>147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6" t="s">
        <v>75</v>
      </c>
      <c r="BK145" s="156">
        <f>ROUND(I145*H145,2)</f>
        <v>0</v>
      </c>
      <c r="BL145" s="16" t="s">
        <v>154</v>
      </c>
      <c r="BM145" s="155" t="s">
        <v>175</v>
      </c>
    </row>
    <row r="146" spans="1:65" s="2" customFormat="1" ht="16.5" customHeight="1">
      <c r="A146" s="30"/>
      <c r="B146" s="143"/>
      <c r="C146" s="165" t="s">
        <v>176</v>
      </c>
      <c r="D146" s="165" t="s">
        <v>158</v>
      </c>
      <c r="E146" s="166" t="s">
        <v>177</v>
      </c>
      <c r="F146" s="167" t="s">
        <v>178</v>
      </c>
      <c r="G146" s="168" t="s">
        <v>167</v>
      </c>
      <c r="H146" s="169">
        <v>0</v>
      </c>
      <c r="I146" s="170">
        <v>19.399999999999999</v>
      </c>
      <c r="J146" s="170">
        <f>ROUND(I146*H146,2)</f>
        <v>0</v>
      </c>
      <c r="K146" s="171"/>
      <c r="L146" s="172"/>
      <c r="M146" s="173" t="s">
        <v>1</v>
      </c>
      <c r="N146" s="174" t="s">
        <v>35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161</v>
      </c>
      <c r="AT146" s="155" t="s">
        <v>158</v>
      </c>
      <c r="AU146" s="155" t="s">
        <v>85</v>
      </c>
      <c r="AY146" s="16" t="s">
        <v>147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6" t="s">
        <v>75</v>
      </c>
      <c r="BK146" s="156">
        <f>ROUND(I146*H146,2)</f>
        <v>0</v>
      </c>
      <c r="BL146" s="16" t="s">
        <v>154</v>
      </c>
      <c r="BM146" s="155" t="s">
        <v>179</v>
      </c>
    </row>
    <row r="147" spans="1:65" s="2" customFormat="1" ht="16.5" customHeight="1">
      <c r="A147" s="30"/>
      <c r="B147" s="143"/>
      <c r="C147" s="144" t="s">
        <v>180</v>
      </c>
      <c r="D147" s="144" t="s">
        <v>151</v>
      </c>
      <c r="E147" s="145" t="s">
        <v>181</v>
      </c>
      <c r="F147" s="146" t="s">
        <v>182</v>
      </c>
      <c r="G147" s="147" t="s">
        <v>83</v>
      </c>
      <c r="H147" s="148">
        <v>135.685</v>
      </c>
      <c r="I147" s="149">
        <v>294</v>
      </c>
      <c r="J147" s="149">
        <f>ROUND(I147*H147,2)</f>
        <v>39891.39</v>
      </c>
      <c r="K147" s="150"/>
      <c r="L147" s="31"/>
      <c r="M147" s="151" t="s">
        <v>1</v>
      </c>
      <c r="N147" s="152" t="s">
        <v>35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5" t="s">
        <v>154</v>
      </c>
      <c r="AT147" s="155" t="s">
        <v>151</v>
      </c>
      <c r="AU147" s="155" t="s">
        <v>85</v>
      </c>
      <c r="AY147" s="16" t="s">
        <v>147</v>
      </c>
      <c r="BE147" s="156">
        <f>IF(N147="základní",J147,0)</f>
        <v>39891.39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6" t="s">
        <v>75</v>
      </c>
      <c r="BK147" s="156">
        <f>ROUND(I147*H147,2)</f>
        <v>39891.39</v>
      </c>
      <c r="BL147" s="16" t="s">
        <v>154</v>
      </c>
      <c r="BM147" s="155" t="s">
        <v>183</v>
      </c>
    </row>
    <row r="148" spans="1:65" s="13" customFormat="1" ht="10">
      <c r="B148" s="157"/>
      <c r="D148" s="158" t="s">
        <v>156</v>
      </c>
      <c r="E148" s="159" t="s">
        <v>1</v>
      </c>
      <c r="F148" s="160" t="s">
        <v>81</v>
      </c>
      <c r="H148" s="161">
        <v>135.68462178607101</v>
      </c>
      <c r="L148" s="157"/>
      <c r="M148" s="162"/>
      <c r="N148" s="163"/>
      <c r="O148" s="163"/>
      <c r="P148" s="163"/>
      <c r="Q148" s="163"/>
      <c r="R148" s="163"/>
      <c r="S148" s="163"/>
      <c r="T148" s="164"/>
      <c r="AT148" s="159" t="s">
        <v>156</v>
      </c>
      <c r="AU148" s="159" t="s">
        <v>85</v>
      </c>
      <c r="AV148" s="13" t="s">
        <v>86</v>
      </c>
      <c r="AW148" s="13" t="s">
        <v>157</v>
      </c>
      <c r="AX148" s="13" t="s">
        <v>75</v>
      </c>
      <c r="AY148" s="159" t="s">
        <v>147</v>
      </c>
    </row>
    <row r="149" spans="1:65" s="12" customFormat="1" ht="20.9" customHeight="1">
      <c r="B149" s="131"/>
      <c r="D149" s="132" t="s">
        <v>69</v>
      </c>
      <c r="E149" s="141" t="s">
        <v>184</v>
      </c>
      <c r="F149" s="141" t="s">
        <v>88</v>
      </c>
      <c r="J149" s="142">
        <f>BK149</f>
        <v>162410</v>
      </c>
      <c r="L149" s="131"/>
      <c r="M149" s="135"/>
      <c r="N149" s="136"/>
      <c r="O149" s="136"/>
      <c r="P149" s="137">
        <f>SUM(P150:P151)</f>
        <v>0</v>
      </c>
      <c r="Q149" s="136"/>
      <c r="R149" s="137">
        <f>SUM(R150:R151)</f>
        <v>0</v>
      </c>
      <c r="S149" s="136"/>
      <c r="T149" s="138">
        <f>SUM(T150:T151)</f>
        <v>0</v>
      </c>
      <c r="AR149" s="132" t="s">
        <v>75</v>
      </c>
      <c r="AT149" s="139" t="s">
        <v>69</v>
      </c>
      <c r="AU149" s="139" t="s">
        <v>86</v>
      </c>
      <c r="AY149" s="132" t="s">
        <v>147</v>
      </c>
      <c r="BK149" s="140">
        <f>SUM(BK150:BK151)</f>
        <v>162410</v>
      </c>
    </row>
    <row r="150" spans="1:65" s="2" customFormat="1" ht="16.5" customHeight="1">
      <c r="A150" s="30"/>
      <c r="B150" s="143"/>
      <c r="C150" s="144" t="s">
        <v>161</v>
      </c>
      <c r="D150" s="144" t="s">
        <v>151</v>
      </c>
      <c r="E150" s="145" t="s">
        <v>185</v>
      </c>
      <c r="F150" s="146" t="s">
        <v>186</v>
      </c>
      <c r="G150" s="147" t="s">
        <v>83</v>
      </c>
      <c r="H150" s="148">
        <v>129.928</v>
      </c>
      <c r="I150" s="149">
        <v>1250</v>
      </c>
      <c r="J150" s="149">
        <f>ROUND(I150*H150,2)</f>
        <v>162410</v>
      </c>
      <c r="K150" s="150"/>
      <c r="L150" s="31"/>
      <c r="M150" s="151" t="s">
        <v>1</v>
      </c>
      <c r="N150" s="152" t="s">
        <v>35</v>
      </c>
      <c r="O150" s="153">
        <v>0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5" t="s">
        <v>154</v>
      </c>
      <c r="AT150" s="155" t="s">
        <v>151</v>
      </c>
      <c r="AU150" s="155" t="s">
        <v>85</v>
      </c>
      <c r="AY150" s="16" t="s">
        <v>147</v>
      </c>
      <c r="BE150" s="156">
        <f>IF(N150="základní",J150,0)</f>
        <v>162410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6" t="s">
        <v>75</v>
      </c>
      <c r="BK150" s="156">
        <f>ROUND(I150*H150,2)</f>
        <v>162410</v>
      </c>
      <c r="BL150" s="16" t="s">
        <v>154</v>
      </c>
      <c r="BM150" s="155" t="s">
        <v>187</v>
      </c>
    </row>
    <row r="151" spans="1:65" s="13" customFormat="1" ht="10">
      <c r="B151" s="157"/>
      <c r="D151" s="158" t="s">
        <v>156</v>
      </c>
      <c r="E151" s="159" t="s">
        <v>1</v>
      </c>
      <c r="F151" s="160" t="s">
        <v>87</v>
      </c>
      <c r="H151" s="161">
        <v>129.92761625873399</v>
      </c>
      <c r="L151" s="157"/>
      <c r="M151" s="162"/>
      <c r="N151" s="163"/>
      <c r="O151" s="163"/>
      <c r="P151" s="163"/>
      <c r="Q151" s="163"/>
      <c r="R151" s="163"/>
      <c r="S151" s="163"/>
      <c r="T151" s="164"/>
      <c r="AT151" s="159" t="s">
        <v>156</v>
      </c>
      <c r="AU151" s="159" t="s">
        <v>85</v>
      </c>
      <c r="AV151" s="13" t="s">
        <v>86</v>
      </c>
      <c r="AW151" s="13" t="s">
        <v>157</v>
      </c>
      <c r="AX151" s="13" t="s">
        <v>75</v>
      </c>
      <c r="AY151" s="159" t="s">
        <v>147</v>
      </c>
    </row>
    <row r="152" spans="1:65" s="12" customFormat="1" ht="22.75" customHeight="1">
      <c r="B152" s="131"/>
      <c r="D152" s="132" t="s">
        <v>69</v>
      </c>
      <c r="E152" s="141" t="s">
        <v>188</v>
      </c>
      <c r="F152" s="141" t="s">
        <v>189</v>
      </c>
      <c r="J152" s="142">
        <f>BK152</f>
        <v>102428.11</v>
      </c>
      <c r="L152" s="131"/>
      <c r="M152" s="135"/>
      <c r="N152" s="136"/>
      <c r="O152" s="136"/>
      <c r="P152" s="137">
        <f>P153</f>
        <v>0</v>
      </c>
      <c r="Q152" s="136"/>
      <c r="R152" s="137">
        <f>R153</f>
        <v>0</v>
      </c>
      <c r="S152" s="136"/>
      <c r="T152" s="138">
        <f>T153</f>
        <v>0</v>
      </c>
      <c r="AR152" s="132" t="s">
        <v>75</v>
      </c>
      <c r="AT152" s="139" t="s">
        <v>69</v>
      </c>
      <c r="AU152" s="139" t="s">
        <v>75</v>
      </c>
      <c r="AY152" s="132" t="s">
        <v>147</v>
      </c>
      <c r="BK152" s="140">
        <f>BK153</f>
        <v>102428.11</v>
      </c>
    </row>
    <row r="153" spans="1:65" s="12" customFormat="1" ht="20.9" customHeight="1">
      <c r="B153" s="131"/>
      <c r="D153" s="132" t="s">
        <v>69</v>
      </c>
      <c r="E153" s="141" t="s">
        <v>190</v>
      </c>
      <c r="F153" s="141" t="s">
        <v>95</v>
      </c>
      <c r="J153" s="142">
        <f>BK153</f>
        <v>102428.11</v>
      </c>
      <c r="L153" s="131"/>
      <c r="M153" s="135"/>
      <c r="N153" s="136"/>
      <c r="O153" s="136"/>
      <c r="P153" s="137">
        <f>SUM(P154:P170)</f>
        <v>0</v>
      </c>
      <c r="Q153" s="136"/>
      <c r="R153" s="137">
        <f>SUM(R154:R170)</f>
        <v>0</v>
      </c>
      <c r="S153" s="136"/>
      <c r="T153" s="138">
        <f>SUM(T154:T170)</f>
        <v>0</v>
      </c>
      <c r="AR153" s="132" t="s">
        <v>75</v>
      </c>
      <c r="AT153" s="139" t="s">
        <v>69</v>
      </c>
      <c r="AU153" s="139" t="s">
        <v>86</v>
      </c>
      <c r="AY153" s="132" t="s">
        <v>147</v>
      </c>
      <c r="BK153" s="140">
        <f>SUM(BK154:BK170)</f>
        <v>102428.11</v>
      </c>
    </row>
    <row r="154" spans="1:65" s="2" customFormat="1" ht="16.5" customHeight="1">
      <c r="A154" s="30"/>
      <c r="B154" s="143"/>
      <c r="C154" s="144" t="s">
        <v>191</v>
      </c>
      <c r="D154" s="144" t="s">
        <v>151</v>
      </c>
      <c r="E154" s="145" t="s">
        <v>192</v>
      </c>
      <c r="F154" s="146" t="s">
        <v>193</v>
      </c>
      <c r="G154" s="147" t="s">
        <v>194</v>
      </c>
      <c r="H154" s="148">
        <v>7.4749999999999996</v>
      </c>
      <c r="I154" s="149">
        <v>1050</v>
      </c>
      <c r="J154" s="149">
        <f>ROUND(I154*H154,2)</f>
        <v>7848.75</v>
      </c>
      <c r="K154" s="150"/>
      <c r="L154" s="31"/>
      <c r="M154" s="151" t="s">
        <v>1</v>
      </c>
      <c r="N154" s="152" t="s">
        <v>35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154</v>
      </c>
      <c r="AT154" s="155" t="s">
        <v>151</v>
      </c>
      <c r="AU154" s="155" t="s">
        <v>85</v>
      </c>
      <c r="AY154" s="16" t="s">
        <v>147</v>
      </c>
      <c r="BE154" s="156">
        <f>IF(N154="základní",J154,0)</f>
        <v>7848.75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6" t="s">
        <v>75</v>
      </c>
      <c r="BK154" s="156">
        <f>ROUND(I154*H154,2)</f>
        <v>7848.75</v>
      </c>
      <c r="BL154" s="16" t="s">
        <v>154</v>
      </c>
      <c r="BM154" s="155" t="s">
        <v>195</v>
      </c>
    </row>
    <row r="155" spans="1:65" s="14" customFormat="1" ht="10">
      <c r="B155" s="175"/>
      <c r="D155" s="158" t="s">
        <v>156</v>
      </c>
      <c r="E155" s="176" t="s">
        <v>1</v>
      </c>
      <c r="F155" s="177" t="s">
        <v>196</v>
      </c>
      <c r="H155" s="176" t="s">
        <v>1</v>
      </c>
      <c r="L155" s="175"/>
      <c r="M155" s="178"/>
      <c r="N155" s="179"/>
      <c r="O155" s="179"/>
      <c r="P155" s="179"/>
      <c r="Q155" s="179"/>
      <c r="R155" s="179"/>
      <c r="S155" s="179"/>
      <c r="T155" s="180"/>
      <c r="AT155" s="176" t="s">
        <v>156</v>
      </c>
      <c r="AU155" s="176" t="s">
        <v>85</v>
      </c>
      <c r="AV155" s="14" t="s">
        <v>75</v>
      </c>
      <c r="AW155" s="14" t="s">
        <v>157</v>
      </c>
      <c r="AX155" s="14" t="s">
        <v>70</v>
      </c>
      <c r="AY155" s="176" t="s">
        <v>147</v>
      </c>
    </row>
    <row r="156" spans="1:65" s="13" customFormat="1" ht="10">
      <c r="B156" s="157"/>
      <c r="D156" s="158" t="s">
        <v>156</v>
      </c>
      <c r="E156" s="159" t="s">
        <v>1</v>
      </c>
      <c r="F156" s="160" t="s">
        <v>197</v>
      </c>
      <c r="H156" s="161">
        <v>7.4746499999999996</v>
      </c>
      <c r="L156" s="157"/>
      <c r="M156" s="162"/>
      <c r="N156" s="163"/>
      <c r="O156" s="163"/>
      <c r="P156" s="163"/>
      <c r="Q156" s="163"/>
      <c r="R156" s="163"/>
      <c r="S156" s="163"/>
      <c r="T156" s="164"/>
      <c r="AT156" s="159" t="s">
        <v>156</v>
      </c>
      <c r="AU156" s="159" t="s">
        <v>85</v>
      </c>
      <c r="AV156" s="13" t="s">
        <v>86</v>
      </c>
      <c r="AW156" s="13" t="s">
        <v>157</v>
      </c>
      <c r="AX156" s="13" t="s">
        <v>75</v>
      </c>
      <c r="AY156" s="159" t="s">
        <v>147</v>
      </c>
    </row>
    <row r="157" spans="1:65" s="2" customFormat="1" ht="16.5" customHeight="1">
      <c r="A157" s="30"/>
      <c r="B157" s="143"/>
      <c r="C157" s="144" t="s">
        <v>198</v>
      </c>
      <c r="D157" s="144" t="s">
        <v>151</v>
      </c>
      <c r="E157" s="145" t="s">
        <v>199</v>
      </c>
      <c r="F157" s="146" t="s">
        <v>200</v>
      </c>
      <c r="G157" s="147" t="s">
        <v>194</v>
      </c>
      <c r="H157" s="148">
        <v>29.899000000000001</v>
      </c>
      <c r="I157" s="149">
        <v>2820</v>
      </c>
      <c r="J157" s="149">
        <f>ROUND(I157*H157,2)</f>
        <v>84315.18</v>
      </c>
      <c r="K157" s="150"/>
      <c r="L157" s="31"/>
      <c r="M157" s="151" t="s">
        <v>1</v>
      </c>
      <c r="N157" s="152" t="s">
        <v>35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154</v>
      </c>
      <c r="AT157" s="155" t="s">
        <v>151</v>
      </c>
      <c r="AU157" s="155" t="s">
        <v>85</v>
      </c>
      <c r="AY157" s="16" t="s">
        <v>147</v>
      </c>
      <c r="BE157" s="156">
        <f>IF(N157="základní",J157,0)</f>
        <v>84315.18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6" t="s">
        <v>75</v>
      </c>
      <c r="BK157" s="156">
        <f>ROUND(I157*H157,2)</f>
        <v>84315.18</v>
      </c>
      <c r="BL157" s="16" t="s">
        <v>154</v>
      </c>
      <c r="BM157" s="155" t="s">
        <v>201</v>
      </c>
    </row>
    <row r="158" spans="1:65" s="14" customFormat="1" ht="10">
      <c r="B158" s="175"/>
      <c r="D158" s="158" t="s">
        <v>156</v>
      </c>
      <c r="E158" s="176" t="s">
        <v>1</v>
      </c>
      <c r="F158" s="177" t="s">
        <v>196</v>
      </c>
      <c r="H158" s="176" t="s">
        <v>1</v>
      </c>
      <c r="L158" s="175"/>
      <c r="M158" s="178"/>
      <c r="N158" s="179"/>
      <c r="O158" s="179"/>
      <c r="P158" s="179"/>
      <c r="Q158" s="179"/>
      <c r="R158" s="179"/>
      <c r="S158" s="179"/>
      <c r="T158" s="180"/>
      <c r="AT158" s="176" t="s">
        <v>156</v>
      </c>
      <c r="AU158" s="176" t="s">
        <v>85</v>
      </c>
      <c r="AV158" s="14" t="s">
        <v>75</v>
      </c>
      <c r="AW158" s="14" t="s">
        <v>157</v>
      </c>
      <c r="AX158" s="14" t="s">
        <v>70</v>
      </c>
      <c r="AY158" s="176" t="s">
        <v>147</v>
      </c>
    </row>
    <row r="159" spans="1:65" s="13" customFormat="1" ht="10">
      <c r="B159" s="157"/>
      <c r="D159" s="158" t="s">
        <v>156</v>
      </c>
      <c r="E159" s="159" t="s">
        <v>1</v>
      </c>
      <c r="F159" s="160" t="s">
        <v>202</v>
      </c>
      <c r="H159" s="161">
        <v>29.898599999999998</v>
      </c>
      <c r="L159" s="157"/>
      <c r="M159" s="162"/>
      <c r="N159" s="163"/>
      <c r="O159" s="163"/>
      <c r="P159" s="163"/>
      <c r="Q159" s="163"/>
      <c r="R159" s="163"/>
      <c r="S159" s="163"/>
      <c r="T159" s="164"/>
      <c r="AT159" s="159" t="s">
        <v>156</v>
      </c>
      <c r="AU159" s="159" t="s">
        <v>85</v>
      </c>
      <c r="AV159" s="13" t="s">
        <v>86</v>
      </c>
      <c r="AW159" s="13" t="s">
        <v>157</v>
      </c>
      <c r="AX159" s="13" t="s">
        <v>75</v>
      </c>
      <c r="AY159" s="159" t="s">
        <v>147</v>
      </c>
    </row>
    <row r="160" spans="1:65" s="2" customFormat="1" ht="16.5" customHeight="1">
      <c r="A160" s="30"/>
      <c r="B160" s="143"/>
      <c r="C160" s="144" t="s">
        <v>8</v>
      </c>
      <c r="D160" s="144" t="s">
        <v>151</v>
      </c>
      <c r="E160" s="145" t="s">
        <v>203</v>
      </c>
      <c r="F160" s="146" t="s">
        <v>204</v>
      </c>
      <c r="G160" s="147" t="s">
        <v>83</v>
      </c>
      <c r="H160" s="148">
        <v>0</v>
      </c>
      <c r="I160" s="149">
        <v>385</v>
      </c>
      <c r="J160" s="149">
        <f>ROUND(I160*H160,2)</f>
        <v>0</v>
      </c>
      <c r="K160" s="150"/>
      <c r="L160" s="31"/>
      <c r="M160" s="151" t="s">
        <v>1</v>
      </c>
      <c r="N160" s="152" t="s">
        <v>35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154</v>
      </c>
      <c r="AT160" s="155" t="s">
        <v>151</v>
      </c>
      <c r="AU160" s="155" t="s">
        <v>85</v>
      </c>
      <c r="AY160" s="16" t="s">
        <v>147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6" t="s">
        <v>75</v>
      </c>
      <c r="BK160" s="156">
        <f>ROUND(I160*H160,2)</f>
        <v>0</v>
      </c>
      <c r="BL160" s="16" t="s">
        <v>154</v>
      </c>
      <c r="BM160" s="155" t="s">
        <v>205</v>
      </c>
    </row>
    <row r="161" spans="1:65" s="13" customFormat="1" ht="10">
      <c r="B161" s="157"/>
      <c r="D161" s="158" t="s">
        <v>156</v>
      </c>
      <c r="E161" s="159" t="s">
        <v>1</v>
      </c>
      <c r="F161" s="160" t="s">
        <v>70</v>
      </c>
      <c r="H161" s="161">
        <v>0</v>
      </c>
      <c r="L161" s="157"/>
      <c r="M161" s="162"/>
      <c r="N161" s="163"/>
      <c r="O161" s="163"/>
      <c r="P161" s="163"/>
      <c r="Q161" s="163"/>
      <c r="R161" s="163"/>
      <c r="S161" s="163"/>
      <c r="T161" s="164"/>
      <c r="AT161" s="159" t="s">
        <v>156</v>
      </c>
      <c r="AU161" s="159" t="s">
        <v>85</v>
      </c>
      <c r="AV161" s="13" t="s">
        <v>86</v>
      </c>
      <c r="AW161" s="13" t="s">
        <v>157</v>
      </c>
      <c r="AX161" s="13" t="s">
        <v>75</v>
      </c>
      <c r="AY161" s="159" t="s">
        <v>147</v>
      </c>
    </row>
    <row r="162" spans="1:65" s="2" customFormat="1" ht="16.5" customHeight="1">
      <c r="A162" s="30"/>
      <c r="B162" s="143"/>
      <c r="C162" s="144" t="s">
        <v>206</v>
      </c>
      <c r="D162" s="144" t="s">
        <v>151</v>
      </c>
      <c r="E162" s="145" t="s">
        <v>207</v>
      </c>
      <c r="F162" s="146" t="s">
        <v>208</v>
      </c>
      <c r="G162" s="147" t="s">
        <v>83</v>
      </c>
      <c r="H162" s="148">
        <v>0</v>
      </c>
      <c r="I162" s="149">
        <v>105</v>
      </c>
      <c r="J162" s="149">
        <f>ROUND(I162*H162,2)</f>
        <v>0</v>
      </c>
      <c r="K162" s="150"/>
      <c r="L162" s="31"/>
      <c r="M162" s="151" t="s">
        <v>1</v>
      </c>
      <c r="N162" s="152" t="s">
        <v>35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154</v>
      </c>
      <c r="AT162" s="155" t="s">
        <v>151</v>
      </c>
      <c r="AU162" s="155" t="s">
        <v>85</v>
      </c>
      <c r="AY162" s="16" t="s">
        <v>147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6" t="s">
        <v>75</v>
      </c>
      <c r="BK162" s="156">
        <f>ROUND(I162*H162,2)</f>
        <v>0</v>
      </c>
      <c r="BL162" s="16" t="s">
        <v>154</v>
      </c>
      <c r="BM162" s="155" t="s">
        <v>209</v>
      </c>
    </row>
    <row r="163" spans="1:65" s="13" customFormat="1" ht="10">
      <c r="B163" s="157"/>
      <c r="D163" s="158" t="s">
        <v>156</v>
      </c>
      <c r="E163" s="159" t="s">
        <v>1</v>
      </c>
      <c r="F163" s="160" t="s">
        <v>70</v>
      </c>
      <c r="H163" s="161">
        <v>0</v>
      </c>
      <c r="L163" s="157"/>
      <c r="M163" s="162"/>
      <c r="N163" s="163"/>
      <c r="O163" s="163"/>
      <c r="P163" s="163"/>
      <c r="Q163" s="163"/>
      <c r="R163" s="163"/>
      <c r="S163" s="163"/>
      <c r="T163" s="164"/>
      <c r="AT163" s="159" t="s">
        <v>156</v>
      </c>
      <c r="AU163" s="159" t="s">
        <v>85</v>
      </c>
      <c r="AV163" s="13" t="s">
        <v>86</v>
      </c>
      <c r="AW163" s="13" t="s">
        <v>157</v>
      </c>
      <c r="AX163" s="13" t="s">
        <v>75</v>
      </c>
      <c r="AY163" s="159" t="s">
        <v>147</v>
      </c>
    </row>
    <row r="164" spans="1:65" s="2" customFormat="1" ht="16.5" customHeight="1">
      <c r="A164" s="30"/>
      <c r="B164" s="143"/>
      <c r="C164" s="144" t="s">
        <v>210</v>
      </c>
      <c r="D164" s="144" t="s">
        <v>151</v>
      </c>
      <c r="E164" s="145" t="s">
        <v>211</v>
      </c>
      <c r="F164" s="146" t="s">
        <v>212</v>
      </c>
      <c r="G164" s="147" t="s">
        <v>213</v>
      </c>
      <c r="H164" s="148">
        <v>0</v>
      </c>
      <c r="I164" s="149">
        <v>44600</v>
      </c>
      <c r="J164" s="149">
        <f>ROUND(I164*H164,2)</f>
        <v>0</v>
      </c>
      <c r="K164" s="150"/>
      <c r="L164" s="31"/>
      <c r="M164" s="151" t="s">
        <v>1</v>
      </c>
      <c r="N164" s="152" t="s">
        <v>35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154</v>
      </c>
      <c r="AT164" s="155" t="s">
        <v>151</v>
      </c>
      <c r="AU164" s="155" t="s">
        <v>85</v>
      </c>
      <c r="AY164" s="16" t="s">
        <v>147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6" t="s">
        <v>75</v>
      </c>
      <c r="BK164" s="156">
        <f>ROUND(I164*H164,2)</f>
        <v>0</v>
      </c>
      <c r="BL164" s="16" t="s">
        <v>154</v>
      </c>
      <c r="BM164" s="155" t="s">
        <v>214</v>
      </c>
    </row>
    <row r="165" spans="1:65" s="13" customFormat="1" ht="10">
      <c r="B165" s="157"/>
      <c r="D165" s="158" t="s">
        <v>156</v>
      </c>
      <c r="E165" s="159" t="s">
        <v>1</v>
      </c>
      <c r="F165" s="160" t="s">
        <v>70</v>
      </c>
      <c r="H165" s="161">
        <v>0</v>
      </c>
      <c r="L165" s="157"/>
      <c r="M165" s="162"/>
      <c r="N165" s="163"/>
      <c r="O165" s="163"/>
      <c r="P165" s="163"/>
      <c r="Q165" s="163"/>
      <c r="R165" s="163"/>
      <c r="S165" s="163"/>
      <c r="T165" s="164"/>
      <c r="AT165" s="159" t="s">
        <v>156</v>
      </c>
      <c r="AU165" s="159" t="s">
        <v>85</v>
      </c>
      <c r="AV165" s="13" t="s">
        <v>86</v>
      </c>
      <c r="AW165" s="13" t="s">
        <v>157</v>
      </c>
      <c r="AX165" s="13" t="s">
        <v>75</v>
      </c>
      <c r="AY165" s="159" t="s">
        <v>147</v>
      </c>
    </row>
    <row r="166" spans="1:65" s="2" customFormat="1" ht="16.5" customHeight="1">
      <c r="A166" s="30"/>
      <c r="B166" s="143"/>
      <c r="C166" s="144" t="s">
        <v>215</v>
      </c>
      <c r="D166" s="144" t="s">
        <v>151</v>
      </c>
      <c r="E166" s="145" t="s">
        <v>216</v>
      </c>
      <c r="F166" s="146" t="s">
        <v>217</v>
      </c>
      <c r="G166" s="147" t="s">
        <v>83</v>
      </c>
      <c r="H166" s="148">
        <v>149.49299999999999</v>
      </c>
      <c r="I166" s="149">
        <v>41.6</v>
      </c>
      <c r="J166" s="149">
        <f>ROUND(I166*H166,2)</f>
        <v>6218.91</v>
      </c>
      <c r="K166" s="150"/>
      <c r="L166" s="31"/>
      <c r="M166" s="151" t="s">
        <v>1</v>
      </c>
      <c r="N166" s="152" t="s">
        <v>35</v>
      </c>
      <c r="O166" s="153">
        <v>0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206</v>
      </c>
      <c r="AT166" s="155" t="s">
        <v>151</v>
      </c>
      <c r="AU166" s="155" t="s">
        <v>85</v>
      </c>
      <c r="AY166" s="16" t="s">
        <v>147</v>
      </c>
      <c r="BE166" s="156">
        <f>IF(N166="základní",J166,0)</f>
        <v>6218.91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6" t="s">
        <v>75</v>
      </c>
      <c r="BK166" s="156">
        <f>ROUND(I166*H166,2)</f>
        <v>6218.91</v>
      </c>
      <c r="BL166" s="16" t="s">
        <v>206</v>
      </c>
      <c r="BM166" s="155" t="s">
        <v>218</v>
      </c>
    </row>
    <row r="167" spans="1:65" s="13" customFormat="1" ht="10">
      <c r="B167" s="157"/>
      <c r="D167" s="158" t="s">
        <v>156</v>
      </c>
      <c r="E167" s="159" t="s">
        <v>1</v>
      </c>
      <c r="F167" s="160" t="s">
        <v>94</v>
      </c>
      <c r="H167" s="161">
        <v>149.49299999999999</v>
      </c>
      <c r="L167" s="157"/>
      <c r="M167" s="162"/>
      <c r="N167" s="163"/>
      <c r="O167" s="163"/>
      <c r="P167" s="163"/>
      <c r="Q167" s="163"/>
      <c r="R167" s="163"/>
      <c r="S167" s="163"/>
      <c r="T167" s="164"/>
      <c r="AT167" s="159" t="s">
        <v>156</v>
      </c>
      <c r="AU167" s="159" t="s">
        <v>85</v>
      </c>
      <c r="AV167" s="13" t="s">
        <v>86</v>
      </c>
      <c r="AW167" s="13" t="s">
        <v>157</v>
      </c>
      <c r="AX167" s="13" t="s">
        <v>75</v>
      </c>
      <c r="AY167" s="159" t="s">
        <v>147</v>
      </c>
    </row>
    <row r="168" spans="1:65" s="2" customFormat="1" ht="16.5" customHeight="1">
      <c r="A168" s="30"/>
      <c r="B168" s="143"/>
      <c r="C168" s="165" t="s">
        <v>219</v>
      </c>
      <c r="D168" s="165" t="s">
        <v>158</v>
      </c>
      <c r="E168" s="166" t="s">
        <v>220</v>
      </c>
      <c r="F168" s="167" t="s">
        <v>221</v>
      </c>
      <c r="G168" s="168" t="s">
        <v>83</v>
      </c>
      <c r="H168" s="169">
        <v>164.44200000000001</v>
      </c>
      <c r="I168" s="170">
        <v>24.6</v>
      </c>
      <c r="J168" s="170">
        <f>ROUND(I168*H168,2)</f>
        <v>4045.27</v>
      </c>
      <c r="K168" s="171"/>
      <c r="L168" s="172"/>
      <c r="M168" s="173" t="s">
        <v>1</v>
      </c>
      <c r="N168" s="174" t="s">
        <v>35</v>
      </c>
      <c r="O168" s="153">
        <v>0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222</v>
      </c>
      <c r="AT168" s="155" t="s">
        <v>158</v>
      </c>
      <c r="AU168" s="155" t="s">
        <v>85</v>
      </c>
      <c r="AY168" s="16" t="s">
        <v>147</v>
      </c>
      <c r="BE168" s="156">
        <f>IF(N168="základní",J168,0)</f>
        <v>4045.27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6" t="s">
        <v>75</v>
      </c>
      <c r="BK168" s="156">
        <f>ROUND(I168*H168,2)</f>
        <v>4045.27</v>
      </c>
      <c r="BL168" s="16" t="s">
        <v>206</v>
      </c>
      <c r="BM168" s="155" t="s">
        <v>223</v>
      </c>
    </row>
    <row r="169" spans="1:65" s="14" customFormat="1" ht="10">
      <c r="B169" s="175"/>
      <c r="D169" s="158" t="s">
        <v>156</v>
      </c>
      <c r="E169" s="176" t="s">
        <v>1</v>
      </c>
      <c r="F169" s="177" t="s">
        <v>196</v>
      </c>
      <c r="H169" s="176" t="s">
        <v>1</v>
      </c>
      <c r="L169" s="175"/>
      <c r="M169" s="178"/>
      <c r="N169" s="179"/>
      <c r="O169" s="179"/>
      <c r="P169" s="179"/>
      <c r="Q169" s="179"/>
      <c r="R169" s="179"/>
      <c r="S169" s="179"/>
      <c r="T169" s="180"/>
      <c r="AT169" s="176" t="s">
        <v>156</v>
      </c>
      <c r="AU169" s="176" t="s">
        <v>85</v>
      </c>
      <c r="AV169" s="14" t="s">
        <v>75</v>
      </c>
      <c r="AW169" s="14" t="s">
        <v>157</v>
      </c>
      <c r="AX169" s="14" t="s">
        <v>70</v>
      </c>
      <c r="AY169" s="176" t="s">
        <v>147</v>
      </c>
    </row>
    <row r="170" spans="1:65" s="13" customFormat="1" ht="10">
      <c r="B170" s="157"/>
      <c r="D170" s="158" t="s">
        <v>156</v>
      </c>
      <c r="E170" s="159" t="s">
        <v>1</v>
      </c>
      <c r="F170" s="160" t="s">
        <v>224</v>
      </c>
      <c r="H170" s="161">
        <v>164.44229999999999</v>
      </c>
      <c r="L170" s="157"/>
      <c r="M170" s="162"/>
      <c r="N170" s="163"/>
      <c r="O170" s="163"/>
      <c r="P170" s="163"/>
      <c r="Q170" s="163"/>
      <c r="R170" s="163"/>
      <c r="S170" s="163"/>
      <c r="T170" s="164"/>
      <c r="AT170" s="159" t="s">
        <v>156</v>
      </c>
      <c r="AU170" s="159" t="s">
        <v>85</v>
      </c>
      <c r="AV170" s="13" t="s">
        <v>86</v>
      </c>
      <c r="AW170" s="13" t="s">
        <v>157</v>
      </c>
      <c r="AX170" s="13" t="s">
        <v>75</v>
      </c>
      <c r="AY170" s="159" t="s">
        <v>147</v>
      </c>
    </row>
    <row r="171" spans="1:65" s="12" customFormat="1" ht="25.9" customHeight="1">
      <c r="B171" s="131"/>
      <c r="D171" s="132" t="s">
        <v>69</v>
      </c>
      <c r="E171" s="133" t="s">
        <v>225</v>
      </c>
      <c r="F171" s="133" t="s">
        <v>226</v>
      </c>
      <c r="J171" s="134">
        <f>BK171</f>
        <v>308066.68</v>
      </c>
      <c r="L171" s="131"/>
      <c r="M171" s="135"/>
      <c r="N171" s="136"/>
      <c r="O171" s="136"/>
      <c r="P171" s="137">
        <f>P172+P201</f>
        <v>0</v>
      </c>
      <c r="Q171" s="136"/>
      <c r="R171" s="137">
        <f>R172+R201</f>
        <v>0</v>
      </c>
      <c r="S171" s="136"/>
      <c r="T171" s="138">
        <f>T172+T201</f>
        <v>0</v>
      </c>
      <c r="AR171" s="132" t="s">
        <v>75</v>
      </c>
      <c r="AT171" s="139" t="s">
        <v>69</v>
      </c>
      <c r="AU171" s="139" t="s">
        <v>70</v>
      </c>
      <c r="AY171" s="132" t="s">
        <v>147</v>
      </c>
      <c r="BK171" s="140">
        <f>BK172+BK201</f>
        <v>308066.68</v>
      </c>
    </row>
    <row r="172" spans="1:65" s="12" customFormat="1" ht="22.75" customHeight="1">
      <c r="B172" s="131"/>
      <c r="D172" s="132" t="s">
        <v>69</v>
      </c>
      <c r="E172" s="141" t="s">
        <v>148</v>
      </c>
      <c r="F172" s="141" t="s">
        <v>149</v>
      </c>
      <c r="J172" s="142">
        <f>BK172</f>
        <v>204401.97</v>
      </c>
      <c r="L172" s="131"/>
      <c r="M172" s="135"/>
      <c r="N172" s="136"/>
      <c r="O172" s="136"/>
      <c r="P172" s="137">
        <f>P173+P182</f>
        <v>0</v>
      </c>
      <c r="Q172" s="136"/>
      <c r="R172" s="137">
        <f>R173+R182</f>
        <v>0</v>
      </c>
      <c r="S172" s="136"/>
      <c r="T172" s="138">
        <f>T173+T182</f>
        <v>0</v>
      </c>
      <c r="AR172" s="132" t="s">
        <v>75</v>
      </c>
      <c r="AT172" s="139" t="s">
        <v>69</v>
      </c>
      <c r="AU172" s="139" t="s">
        <v>75</v>
      </c>
      <c r="AY172" s="132" t="s">
        <v>147</v>
      </c>
      <c r="BK172" s="140">
        <f>BK173+BK182</f>
        <v>204401.97</v>
      </c>
    </row>
    <row r="173" spans="1:65" s="12" customFormat="1" ht="20.9" customHeight="1">
      <c r="B173" s="131"/>
      <c r="D173" s="132" t="s">
        <v>69</v>
      </c>
      <c r="E173" s="141" t="s">
        <v>227</v>
      </c>
      <c r="F173" s="141" t="s">
        <v>92</v>
      </c>
      <c r="J173" s="142">
        <f>BK173</f>
        <v>39104.420000000006</v>
      </c>
      <c r="L173" s="131"/>
      <c r="M173" s="135"/>
      <c r="N173" s="136"/>
      <c r="O173" s="136"/>
      <c r="P173" s="137">
        <f>SUM(P174:P181)</f>
        <v>0</v>
      </c>
      <c r="Q173" s="136"/>
      <c r="R173" s="137">
        <f>SUM(R174:R181)</f>
        <v>0</v>
      </c>
      <c r="S173" s="136"/>
      <c r="T173" s="138">
        <f>SUM(T174:T181)</f>
        <v>0</v>
      </c>
      <c r="AR173" s="132" t="s">
        <v>75</v>
      </c>
      <c r="AT173" s="139" t="s">
        <v>69</v>
      </c>
      <c r="AU173" s="139" t="s">
        <v>86</v>
      </c>
      <c r="AY173" s="132" t="s">
        <v>147</v>
      </c>
      <c r="BK173" s="140">
        <f>SUM(BK174:BK181)</f>
        <v>39104.420000000006</v>
      </c>
    </row>
    <row r="174" spans="1:65" s="2" customFormat="1" ht="16.5" customHeight="1">
      <c r="A174" s="30"/>
      <c r="B174" s="143"/>
      <c r="C174" s="144" t="s">
        <v>228</v>
      </c>
      <c r="D174" s="144" t="s">
        <v>151</v>
      </c>
      <c r="E174" s="145" t="s">
        <v>229</v>
      </c>
      <c r="F174" s="146" t="s">
        <v>230</v>
      </c>
      <c r="G174" s="147" t="s">
        <v>83</v>
      </c>
      <c r="H174" s="148">
        <v>99.552999999999997</v>
      </c>
      <c r="I174" s="149">
        <v>73</v>
      </c>
      <c r="J174" s="149">
        <f>ROUND(I174*H174,2)</f>
        <v>7267.37</v>
      </c>
      <c r="K174" s="150"/>
      <c r="L174" s="31"/>
      <c r="M174" s="151" t="s">
        <v>1</v>
      </c>
      <c r="N174" s="152" t="s">
        <v>35</v>
      </c>
      <c r="O174" s="153">
        <v>0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154</v>
      </c>
      <c r="AT174" s="155" t="s">
        <v>151</v>
      </c>
      <c r="AU174" s="155" t="s">
        <v>85</v>
      </c>
      <c r="AY174" s="16" t="s">
        <v>147</v>
      </c>
      <c r="BE174" s="156">
        <f>IF(N174="základní",J174,0)</f>
        <v>7267.37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6" t="s">
        <v>75</v>
      </c>
      <c r="BK174" s="156">
        <f>ROUND(I174*H174,2)</f>
        <v>7267.37</v>
      </c>
      <c r="BL174" s="16" t="s">
        <v>154</v>
      </c>
      <c r="BM174" s="155" t="s">
        <v>231</v>
      </c>
    </row>
    <row r="175" spans="1:65" s="13" customFormat="1" ht="10">
      <c r="B175" s="157"/>
      <c r="D175" s="158" t="s">
        <v>156</v>
      </c>
      <c r="E175" s="159" t="s">
        <v>1</v>
      </c>
      <c r="F175" s="160" t="s">
        <v>91</v>
      </c>
      <c r="H175" s="161">
        <v>99.552728806383897</v>
      </c>
      <c r="L175" s="157"/>
      <c r="M175" s="162"/>
      <c r="N175" s="163"/>
      <c r="O175" s="163"/>
      <c r="P175" s="163"/>
      <c r="Q175" s="163"/>
      <c r="R175" s="163"/>
      <c r="S175" s="163"/>
      <c r="T175" s="164"/>
      <c r="AT175" s="159" t="s">
        <v>156</v>
      </c>
      <c r="AU175" s="159" t="s">
        <v>85</v>
      </c>
      <c r="AV175" s="13" t="s">
        <v>86</v>
      </c>
      <c r="AW175" s="13" t="s">
        <v>157</v>
      </c>
      <c r="AX175" s="13" t="s">
        <v>75</v>
      </c>
      <c r="AY175" s="159" t="s">
        <v>147</v>
      </c>
    </row>
    <row r="176" spans="1:65" s="2" customFormat="1" ht="16.5" customHeight="1">
      <c r="A176" s="30"/>
      <c r="B176" s="143"/>
      <c r="C176" s="144" t="s">
        <v>232</v>
      </c>
      <c r="D176" s="144" t="s">
        <v>151</v>
      </c>
      <c r="E176" s="145" t="s">
        <v>233</v>
      </c>
      <c r="F176" s="146" t="s">
        <v>234</v>
      </c>
      <c r="G176" s="147" t="s">
        <v>83</v>
      </c>
      <c r="H176" s="148">
        <v>99.552999999999997</v>
      </c>
      <c r="I176" s="149">
        <v>268</v>
      </c>
      <c r="J176" s="149">
        <f>ROUND(I176*H176,2)</f>
        <v>26680.2</v>
      </c>
      <c r="K176" s="150"/>
      <c r="L176" s="31"/>
      <c r="M176" s="151" t="s">
        <v>1</v>
      </c>
      <c r="N176" s="152" t="s">
        <v>35</v>
      </c>
      <c r="O176" s="153">
        <v>0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154</v>
      </c>
      <c r="AT176" s="155" t="s">
        <v>151</v>
      </c>
      <c r="AU176" s="155" t="s">
        <v>85</v>
      </c>
      <c r="AY176" s="16" t="s">
        <v>147</v>
      </c>
      <c r="BE176" s="156">
        <f>IF(N176="základní",J176,0)</f>
        <v>26680.2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6" t="s">
        <v>75</v>
      </c>
      <c r="BK176" s="156">
        <f>ROUND(I176*H176,2)</f>
        <v>26680.2</v>
      </c>
      <c r="BL176" s="16" t="s">
        <v>154</v>
      </c>
      <c r="BM176" s="155" t="s">
        <v>235</v>
      </c>
    </row>
    <row r="177" spans="1:65" s="13" customFormat="1" ht="10">
      <c r="B177" s="157"/>
      <c r="D177" s="158" t="s">
        <v>156</v>
      </c>
      <c r="E177" s="159" t="s">
        <v>1</v>
      </c>
      <c r="F177" s="160" t="s">
        <v>91</v>
      </c>
      <c r="H177" s="161">
        <v>99.552728806383897</v>
      </c>
      <c r="L177" s="157"/>
      <c r="M177" s="162"/>
      <c r="N177" s="163"/>
      <c r="O177" s="163"/>
      <c r="P177" s="163"/>
      <c r="Q177" s="163"/>
      <c r="R177" s="163"/>
      <c r="S177" s="163"/>
      <c r="T177" s="164"/>
      <c r="AT177" s="159" t="s">
        <v>156</v>
      </c>
      <c r="AU177" s="159" t="s">
        <v>85</v>
      </c>
      <c r="AV177" s="13" t="s">
        <v>86</v>
      </c>
      <c r="AW177" s="13" t="s">
        <v>157</v>
      </c>
      <c r="AX177" s="13" t="s">
        <v>75</v>
      </c>
      <c r="AY177" s="159" t="s">
        <v>147</v>
      </c>
    </row>
    <row r="178" spans="1:65" s="2" customFormat="1" ht="16.5" customHeight="1">
      <c r="A178" s="30"/>
      <c r="B178" s="143"/>
      <c r="C178" s="144" t="s">
        <v>236</v>
      </c>
      <c r="D178" s="144" t="s">
        <v>151</v>
      </c>
      <c r="E178" s="145" t="s">
        <v>237</v>
      </c>
      <c r="F178" s="146" t="s">
        <v>238</v>
      </c>
      <c r="G178" s="147" t="s">
        <v>83</v>
      </c>
      <c r="H178" s="148">
        <v>99.552999999999997</v>
      </c>
      <c r="I178" s="149">
        <v>15.4</v>
      </c>
      <c r="J178" s="149">
        <f>ROUND(I178*H178,2)</f>
        <v>1533.12</v>
      </c>
      <c r="K178" s="150"/>
      <c r="L178" s="31"/>
      <c r="M178" s="151" t="s">
        <v>1</v>
      </c>
      <c r="N178" s="152" t="s">
        <v>35</v>
      </c>
      <c r="O178" s="153">
        <v>0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206</v>
      </c>
      <c r="AT178" s="155" t="s">
        <v>151</v>
      </c>
      <c r="AU178" s="155" t="s">
        <v>85</v>
      </c>
      <c r="AY178" s="16" t="s">
        <v>147</v>
      </c>
      <c r="BE178" s="156">
        <f>IF(N178="základní",J178,0)</f>
        <v>1533.12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6" t="s">
        <v>75</v>
      </c>
      <c r="BK178" s="156">
        <f>ROUND(I178*H178,2)</f>
        <v>1533.12</v>
      </c>
      <c r="BL178" s="16" t="s">
        <v>206</v>
      </c>
      <c r="BM178" s="155" t="s">
        <v>239</v>
      </c>
    </row>
    <row r="179" spans="1:65" s="13" customFormat="1" ht="10">
      <c r="B179" s="157"/>
      <c r="D179" s="158" t="s">
        <v>156</v>
      </c>
      <c r="E179" s="159" t="s">
        <v>1</v>
      </c>
      <c r="F179" s="160" t="s">
        <v>91</v>
      </c>
      <c r="H179" s="161">
        <v>99.552728806383897</v>
      </c>
      <c r="L179" s="157"/>
      <c r="M179" s="162"/>
      <c r="N179" s="163"/>
      <c r="O179" s="163"/>
      <c r="P179" s="163"/>
      <c r="Q179" s="163"/>
      <c r="R179" s="163"/>
      <c r="S179" s="163"/>
      <c r="T179" s="164"/>
      <c r="AT179" s="159" t="s">
        <v>156</v>
      </c>
      <c r="AU179" s="159" t="s">
        <v>85</v>
      </c>
      <c r="AV179" s="13" t="s">
        <v>86</v>
      </c>
      <c r="AW179" s="13" t="s">
        <v>157</v>
      </c>
      <c r="AX179" s="13" t="s">
        <v>75</v>
      </c>
      <c r="AY179" s="159" t="s">
        <v>147</v>
      </c>
    </row>
    <row r="180" spans="1:65" s="2" customFormat="1" ht="16.5" customHeight="1">
      <c r="A180" s="30"/>
      <c r="B180" s="143"/>
      <c r="C180" s="144" t="s">
        <v>240</v>
      </c>
      <c r="D180" s="144" t="s">
        <v>151</v>
      </c>
      <c r="E180" s="145" t="s">
        <v>241</v>
      </c>
      <c r="F180" s="146" t="s">
        <v>242</v>
      </c>
      <c r="G180" s="147" t="s">
        <v>83</v>
      </c>
      <c r="H180" s="148">
        <v>99.552999999999997</v>
      </c>
      <c r="I180" s="149">
        <v>36.4</v>
      </c>
      <c r="J180" s="149">
        <f>ROUND(I180*H180,2)</f>
        <v>3623.73</v>
      </c>
      <c r="K180" s="150"/>
      <c r="L180" s="31"/>
      <c r="M180" s="151" t="s">
        <v>1</v>
      </c>
      <c r="N180" s="152" t="s">
        <v>35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206</v>
      </c>
      <c r="AT180" s="155" t="s">
        <v>151</v>
      </c>
      <c r="AU180" s="155" t="s">
        <v>85</v>
      </c>
      <c r="AY180" s="16" t="s">
        <v>147</v>
      </c>
      <c r="BE180" s="156">
        <f>IF(N180="základní",J180,0)</f>
        <v>3623.73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6" t="s">
        <v>75</v>
      </c>
      <c r="BK180" s="156">
        <f>ROUND(I180*H180,2)</f>
        <v>3623.73</v>
      </c>
      <c r="BL180" s="16" t="s">
        <v>206</v>
      </c>
      <c r="BM180" s="155" t="s">
        <v>243</v>
      </c>
    </row>
    <row r="181" spans="1:65" s="13" customFormat="1" ht="10">
      <c r="B181" s="157"/>
      <c r="D181" s="158" t="s">
        <v>156</v>
      </c>
      <c r="E181" s="159" t="s">
        <v>1</v>
      </c>
      <c r="F181" s="160" t="s">
        <v>91</v>
      </c>
      <c r="H181" s="161">
        <v>99.552728806383897</v>
      </c>
      <c r="L181" s="157"/>
      <c r="M181" s="162"/>
      <c r="N181" s="163"/>
      <c r="O181" s="163"/>
      <c r="P181" s="163"/>
      <c r="Q181" s="163"/>
      <c r="R181" s="163"/>
      <c r="S181" s="163"/>
      <c r="T181" s="164"/>
      <c r="AT181" s="159" t="s">
        <v>156</v>
      </c>
      <c r="AU181" s="159" t="s">
        <v>85</v>
      </c>
      <c r="AV181" s="13" t="s">
        <v>86</v>
      </c>
      <c r="AW181" s="13" t="s">
        <v>157</v>
      </c>
      <c r="AX181" s="13" t="s">
        <v>75</v>
      </c>
      <c r="AY181" s="159" t="s">
        <v>147</v>
      </c>
    </row>
    <row r="182" spans="1:65" s="12" customFormat="1" ht="20.9" customHeight="1">
      <c r="B182" s="131"/>
      <c r="D182" s="132" t="s">
        <v>69</v>
      </c>
      <c r="E182" s="141" t="s">
        <v>244</v>
      </c>
      <c r="F182" s="141" t="s">
        <v>98</v>
      </c>
      <c r="J182" s="142">
        <f>BK182</f>
        <v>165297.54999999999</v>
      </c>
      <c r="L182" s="131"/>
      <c r="M182" s="135"/>
      <c r="N182" s="136"/>
      <c r="O182" s="136"/>
      <c r="P182" s="137">
        <f>SUM(P183:P200)</f>
        <v>0</v>
      </c>
      <c r="Q182" s="136"/>
      <c r="R182" s="137">
        <f>SUM(R183:R200)</f>
        <v>0</v>
      </c>
      <c r="S182" s="136"/>
      <c r="T182" s="138">
        <f>SUM(T183:T200)</f>
        <v>0</v>
      </c>
      <c r="AR182" s="132" t="s">
        <v>75</v>
      </c>
      <c r="AT182" s="139" t="s">
        <v>69</v>
      </c>
      <c r="AU182" s="139" t="s">
        <v>86</v>
      </c>
      <c r="AY182" s="132" t="s">
        <v>147</v>
      </c>
      <c r="BK182" s="140">
        <f>SUM(BK183:BK200)</f>
        <v>165297.54999999999</v>
      </c>
    </row>
    <row r="183" spans="1:65" s="2" customFormat="1" ht="16.5" customHeight="1">
      <c r="A183" s="30"/>
      <c r="B183" s="143"/>
      <c r="C183" s="144" t="s">
        <v>245</v>
      </c>
      <c r="D183" s="144" t="s">
        <v>151</v>
      </c>
      <c r="E183" s="145" t="s">
        <v>246</v>
      </c>
      <c r="F183" s="146" t="s">
        <v>247</v>
      </c>
      <c r="G183" s="147" t="s">
        <v>83</v>
      </c>
      <c r="H183" s="148">
        <v>113.17100000000001</v>
      </c>
      <c r="I183" s="149">
        <v>675</v>
      </c>
      <c r="J183" s="149">
        <f>ROUND(I183*H183,2)</f>
        <v>76390.429999999993</v>
      </c>
      <c r="K183" s="150"/>
      <c r="L183" s="31"/>
      <c r="M183" s="151" t="s">
        <v>1</v>
      </c>
      <c r="N183" s="152" t="s">
        <v>35</v>
      </c>
      <c r="O183" s="153">
        <v>0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154</v>
      </c>
      <c r="AT183" s="155" t="s">
        <v>151</v>
      </c>
      <c r="AU183" s="155" t="s">
        <v>85</v>
      </c>
      <c r="AY183" s="16" t="s">
        <v>147</v>
      </c>
      <c r="BE183" s="156">
        <f>IF(N183="základní",J183,0)</f>
        <v>76390.429999999993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6" t="s">
        <v>75</v>
      </c>
      <c r="BK183" s="156">
        <f>ROUND(I183*H183,2)</f>
        <v>76390.429999999993</v>
      </c>
      <c r="BL183" s="16" t="s">
        <v>154</v>
      </c>
      <c r="BM183" s="155" t="s">
        <v>248</v>
      </c>
    </row>
    <row r="184" spans="1:65" s="13" customFormat="1" ht="10">
      <c r="B184" s="157"/>
      <c r="D184" s="158" t="s">
        <v>156</v>
      </c>
      <c r="E184" s="159" t="s">
        <v>1</v>
      </c>
      <c r="F184" s="160" t="s">
        <v>97</v>
      </c>
      <c r="H184" s="161">
        <v>113.17098408615099</v>
      </c>
      <c r="L184" s="157"/>
      <c r="M184" s="162"/>
      <c r="N184" s="163"/>
      <c r="O184" s="163"/>
      <c r="P184" s="163"/>
      <c r="Q184" s="163"/>
      <c r="R184" s="163"/>
      <c r="S184" s="163"/>
      <c r="T184" s="164"/>
      <c r="AT184" s="159" t="s">
        <v>156</v>
      </c>
      <c r="AU184" s="159" t="s">
        <v>85</v>
      </c>
      <c r="AV184" s="13" t="s">
        <v>86</v>
      </c>
      <c r="AW184" s="13" t="s">
        <v>157</v>
      </c>
      <c r="AX184" s="13" t="s">
        <v>75</v>
      </c>
      <c r="AY184" s="159" t="s">
        <v>147</v>
      </c>
    </row>
    <row r="185" spans="1:65" s="2" customFormat="1" ht="16.5" customHeight="1">
      <c r="A185" s="30"/>
      <c r="B185" s="143"/>
      <c r="C185" s="144" t="s">
        <v>7</v>
      </c>
      <c r="D185" s="144" t="s">
        <v>151</v>
      </c>
      <c r="E185" s="145" t="s">
        <v>229</v>
      </c>
      <c r="F185" s="146" t="s">
        <v>230</v>
      </c>
      <c r="G185" s="147" t="s">
        <v>83</v>
      </c>
      <c r="H185" s="148">
        <v>113.17100000000001</v>
      </c>
      <c r="I185" s="149">
        <v>73</v>
      </c>
      <c r="J185" s="149">
        <f>ROUND(I185*H185,2)</f>
        <v>8261.48</v>
      </c>
      <c r="K185" s="150"/>
      <c r="L185" s="31"/>
      <c r="M185" s="151" t="s">
        <v>1</v>
      </c>
      <c r="N185" s="152" t="s">
        <v>35</v>
      </c>
      <c r="O185" s="153">
        <v>0</v>
      </c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5" t="s">
        <v>154</v>
      </c>
      <c r="AT185" s="155" t="s">
        <v>151</v>
      </c>
      <c r="AU185" s="155" t="s">
        <v>85</v>
      </c>
      <c r="AY185" s="16" t="s">
        <v>147</v>
      </c>
      <c r="BE185" s="156">
        <f>IF(N185="základní",J185,0)</f>
        <v>8261.48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6" t="s">
        <v>75</v>
      </c>
      <c r="BK185" s="156">
        <f>ROUND(I185*H185,2)</f>
        <v>8261.48</v>
      </c>
      <c r="BL185" s="16" t="s">
        <v>154</v>
      </c>
      <c r="BM185" s="155" t="s">
        <v>249</v>
      </c>
    </row>
    <row r="186" spans="1:65" s="13" customFormat="1" ht="10">
      <c r="B186" s="157"/>
      <c r="D186" s="158" t="s">
        <v>156</v>
      </c>
      <c r="E186" s="159" t="s">
        <v>1</v>
      </c>
      <c r="F186" s="160" t="s">
        <v>97</v>
      </c>
      <c r="H186" s="161">
        <v>113.17098408615099</v>
      </c>
      <c r="L186" s="157"/>
      <c r="M186" s="162"/>
      <c r="N186" s="163"/>
      <c r="O186" s="163"/>
      <c r="P186" s="163"/>
      <c r="Q186" s="163"/>
      <c r="R186" s="163"/>
      <c r="S186" s="163"/>
      <c r="T186" s="164"/>
      <c r="AT186" s="159" t="s">
        <v>156</v>
      </c>
      <c r="AU186" s="159" t="s">
        <v>85</v>
      </c>
      <c r="AV186" s="13" t="s">
        <v>86</v>
      </c>
      <c r="AW186" s="13" t="s">
        <v>157</v>
      </c>
      <c r="AX186" s="13" t="s">
        <v>75</v>
      </c>
      <c r="AY186" s="159" t="s">
        <v>147</v>
      </c>
    </row>
    <row r="187" spans="1:65" s="2" customFormat="1" ht="16.5" customHeight="1">
      <c r="A187" s="30"/>
      <c r="B187" s="143"/>
      <c r="C187" s="144" t="s">
        <v>250</v>
      </c>
      <c r="D187" s="144" t="s">
        <v>151</v>
      </c>
      <c r="E187" s="145" t="s">
        <v>229</v>
      </c>
      <c r="F187" s="146" t="s">
        <v>230</v>
      </c>
      <c r="G187" s="147" t="s">
        <v>83</v>
      </c>
      <c r="H187" s="148">
        <v>113.17100000000001</v>
      </c>
      <c r="I187" s="149">
        <v>73</v>
      </c>
      <c r="J187" s="149">
        <f>ROUND(I187*H187,2)</f>
        <v>8261.48</v>
      </c>
      <c r="K187" s="150"/>
      <c r="L187" s="31"/>
      <c r="M187" s="151" t="s">
        <v>1</v>
      </c>
      <c r="N187" s="152" t="s">
        <v>35</v>
      </c>
      <c r="O187" s="153">
        <v>0</v>
      </c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154</v>
      </c>
      <c r="AT187" s="155" t="s">
        <v>151</v>
      </c>
      <c r="AU187" s="155" t="s">
        <v>85</v>
      </c>
      <c r="AY187" s="16" t="s">
        <v>147</v>
      </c>
      <c r="BE187" s="156">
        <f>IF(N187="základní",J187,0)</f>
        <v>8261.48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6" t="s">
        <v>75</v>
      </c>
      <c r="BK187" s="156">
        <f>ROUND(I187*H187,2)</f>
        <v>8261.48</v>
      </c>
      <c r="BL187" s="16" t="s">
        <v>154</v>
      </c>
      <c r="BM187" s="155" t="s">
        <v>251</v>
      </c>
    </row>
    <row r="188" spans="1:65" s="13" customFormat="1" ht="10">
      <c r="B188" s="157"/>
      <c r="D188" s="158" t="s">
        <v>156</v>
      </c>
      <c r="E188" s="159" t="s">
        <v>1</v>
      </c>
      <c r="F188" s="160" t="s">
        <v>97</v>
      </c>
      <c r="H188" s="161">
        <v>113.17098408615099</v>
      </c>
      <c r="L188" s="157"/>
      <c r="M188" s="162"/>
      <c r="N188" s="163"/>
      <c r="O188" s="163"/>
      <c r="P188" s="163"/>
      <c r="Q188" s="163"/>
      <c r="R188" s="163"/>
      <c r="S188" s="163"/>
      <c r="T188" s="164"/>
      <c r="AT188" s="159" t="s">
        <v>156</v>
      </c>
      <c r="AU188" s="159" t="s">
        <v>85</v>
      </c>
      <c r="AV188" s="13" t="s">
        <v>86</v>
      </c>
      <c r="AW188" s="13" t="s">
        <v>157</v>
      </c>
      <c r="AX188" s="13" t="s">
        <v>75</v>
      </c>
      <c r="AY188" s="159" t="s">
        <v>147</v>
      </c>
    </row>
    <row r="189" spans="1:65" s="2" customFormat="1" ht="16.5" customHeight="1">
      <c r="A189" s="30"/>
      <c r="B189" s="143"/>
      <c r="C189" s="144" t="s">
        <v>252</v>
      </c>
      <c r="D189" s="144" t="s">
        <v>151</v>
      </c>
      <c r="E189" s="145" t="s">
        <v>233</v>
      </c>
      <c r="F189" s="146" t="s">
        <v>234</v>
      </c>
      <c r="G189" s="147" t="s">
        <v>83</v>
      </c>
      <c r="H189" s="148">
        <v>113.17100000000001</v>
      </c>
      <c r="I189" s="149">
        <v>268</v>
      </c>
      <c r="J189" s="149">
        <f>ROUND(I189*H189,2)</f>
        <v>30329.83</v>
      </c>
      <c r="K189" s="150"/>
      <c r="L189" s="31"/>
      <c r="M189" s="151" t="s">
        <v>1</v>
      </c>
      <c r="N189" s="152" t="s">
        <v>35</v>
      </c>
      <c r="O189" s="153">
        <v>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154</v>
      </c>
      <c r="AT189" s="155" t="s">
        <v>151</v>
      </c>
      <c r="AU189" s="155" t="s">
        <v>85</v>
      </c>
      <c r="AY189" s="16" t="s">
        <v>147</v>
      </c>
      <c r="BE189" s="156">
        <f>IF(N189="základní",J189,0)</f>
        <v>30329.83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6" t="s">
        <v>75</v>
      </c>
      <c r="BK189" s="156">
        <f>ROUND(I189*H189,2)</f>
        <v>30329.83</v>
      </c>
      <c r="BL189" s="16" t="s">
        <v>154</v>
      </c>
      <c r="BM189" s="155" t="s">
        <v>253</v>
      </c>
    </row>
    <row r="190" spans="1:65" s="13" customFormat="1" ht="10">
      <c r="B190" s="157"/>
      <c r="D190" s="158" t="s">
        <v>156</v>
      </c>
      <c r="E190" s="159" t="s">
        <v>1</v>
      </c>
      <c r="F190" s="160" t="s">
        <v>97</v>
      </c>
      <c r="H190" s="161">
        <v>113.17098408615099</v>
      </c>
      <c r="L190" s="157"/>
      <c r="M190" s="162"/>
      <c r="N190" s="163"/>
      <c r="O190" s="163"/>
      <c r="P190" s="163"/>
      <c r="Q190" s="163"/>
      <c r="R190" s="163"/>
      <c r="S190" s="163"/>
      <c r="T190" s="164"/>
      <c r="AT190" s="159" t="s">
        <v>156</v>
      </c>
      <c r="AU190" s="159" t="s">
        <v>85</v>
      </c>
      <c r="AV190" s="13" t="s">
        <v>86</v>
      </c>
      <c r="AW190" s="13" t="s">
        <v>157</v>
      </c>
      <c r="AX190" s="13" t="s">
        <v>75</v>
      </c>
      <c r="AY190" s="159" t="s">
        <v>147</v>
      </c>
    </row>
    <row r="191" spans="1:65" s="2" customFormat="1" ht="16.5" customHeight="1">
      <c r="A191" s="30"/>
      <c r="B191" s="143"/>
      <c r="C191" s="144" t="s">
        <v>254</v>
      </c>
      <c r="D191" s="144" t="s">
        <v>151</v>
      </c>
      <c r="E191" s="145" t="s">
        <v>233</v>
      </c>
      <c r="F191" s="146" t="s">
        <v>234</v>
      </c>
      <c r="G191" s="147" t="s">
        <v>83</v>
      </c>
      <c r="H191" s="148">
        <v>113.17100000000001</v>
      </c>
      <c r="I191" s="149">
        <v>268</v>
      </c>
      <c r="J191" s="149">
        <f>ROUND(I191*H191,2)</f>
        <v>30329.83</v>
      </c>
      <c r="K191" s="150"/>
      <c r="L191" s="31"/>
      <c r="M191" s="151" t="s">
        <v>1</v>
      </c>
      <c r="N191" s="152" t="s">
        <v>35</v>
      </c>
      <c r="O191" s="153">
        <v>0</v>
      </c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154</v>
      </c>
      <c r="AT191" s="155" t="s">
        <v>151</v>
      </c>
      <c r="AU191" s="155" t="s">
        <v>85</v>
      </c>
      <c r="AY191" s="16" t="s">
        <v>147</v>
      </c>
      <c r="BE191" s="156">
        <f>IF(N191="základní",J191,0)</f>
        <v>30329.83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6" t="s">
        <v>75</v>
      </c>
      <c r="BK191" s="156">
        <f>ROUND(I191*H191,2)</f>
        <v>30329.83</v>
      </c>
      <c r="BL191" s="16" t="s">
        <v>154</v>
      </c>
      <c r="BM191" s="155" t="s">
        <v>255</v>
      </c>
    </row>
    <row r="192" spans="1:65" s="13" customFormat="1" ht="10">
      <c r="B192" s="157"/>
      <c r="D192" s="158" t="s">
        <v>156</v>
      </c>
      <c r="E192" s="159" t="s">
        <v>1</v>
      </c>
      <c r="F192" s="160" t="s">
        <v>97</v>
      </c>
      <c r="H192" s="161">
        <v>113.17098408615099</v>
      </c>
      <c r="L192" s="157"/>
      <c r="M192" s="162"/>
      <c r="N192" s="163"/>
      <c r="O192" s="163"/>
      <c r="P192" s="163"/>
      <c r="Q192" s="163"/>
      <c r="R192" s="163"/>
      <c r="S192" s="163"/>
      <c r="T192" s="164"/>
      <c r="AT192" s="159" t="s">
        <v>156</v>
      </c>
      <c r="AU192" s="159" t="s">
        <v>85</v>
      </c>
      <c r="AV192" s="13" t="s">
        <v>86</v>
      </c>
      <c r="AW192" s="13" t="s">
        <v>157</v>
      </c>
      <c r="AX192" s="13" t="s">
        <v>75</v>
      </c>
      <c r="AY192" s="159" t="s">
        <v>147</v>
      </c>
    </row>
    <row r="193" spans="1:65" s="2" customFormat="1" ht="16.5" customHeight="1">
      <c r="A193" s="30"/>
      <c r="B193" s="143"/>
      <c r="C193" s="144" t="s">
        <v>256</v>
      </c>
      <c r="D193" s="144" t="s">
        <v>151</v>
      </c>
      <c r="E193" s="145" t="s">
        <v>237</v>
      </c>
      <c r="F193" s="146" t="s">
        <v>238</v>
      </c>
      <c r="G193" s="147" t="s">
        <v>83</v>
      </c>
      <c r="H193" s="148">
        <v>113.17100000000001</v>
      </c>
      <c r="I193" s="149">
        <v>15.4</v>
      </c>
      <c r="J193" s="149">
        <f>ROUND(I193*H193,2)</f>
        <v>1742.83</v>
      </c>
      <c r="K193" s="150"/>
      <c r="L193" s="31"/>
      <c r="M193" s="151" t="s">
        <v>1</v>
      </c>
      <c r="N193" s="152" t="s">
        <v>35</v>
      </c>
      <c r="O193" s="153">
        <v>0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5" t="s">
        <v>206</v>
      </c>
      <c r="AT193" s="155" t="s">
        <v>151</v>
      </c>
      <c r="AU193" s="155" t="s">
        <v>85</v>
      </c>
      <c r="AY193" s="16" t="s">
        <v>147</v>
      </c>
      <c r="BE193" s="156">
        <f>IF(N193="základní",J193,0)</f>
        <v>1742.83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6" t="s">
        <v>75</v>
      </c>
      <c r="BK193" s="156">
        <f>ROUND(I193*H193,2)</f>
        <v>1742.83</v>
      </c>
      <c r="BL193" s="16" t="s">
        <v>206</v>
      </c>
      <c r="BM193" s="155" t="s">
        <v>257</v>
      </c>
    </row>
    <row r="194" spans="1:65" s="13" customFormat="1" ht="10">
      <c r="B194" s="157"/>
      <c r="D194" s="158" t="s">
        <v>156</v>
      </c>
      <c r="E194" s="159" t="s">
        <v>1</v>
      </c>
      <c r="F194" s="160" t="s">
        <v>97</v>
      </c>
      <c r="H194" s="161">
        <v>113.17098408615099</v>
      </c>
      <c r="L194" s="157"/>
      <c r="M194" s="162"/>
      <c r="N194" s="163"/>
      <c r="O194" s="163"/>
      <c r="P194" s="163"/>
      <c r="Q194" s="163"/>
      <c r="R194" s="163"/>
      <c r="S194" s="163"/>
      <c r="T194" s="164"/>
      <c r="AT194" s="159" t="s">
        <v>156</v>
      </c>
      <c r="AU194" s="159" t="s">
        <v>85</v>
      </c>
      <c r="AV194" s="13" t="s">
        <v>86</v>
      </c>
      <c r="AW194" s="13" t="s">
        <v>157</v>
      </c>
      <c r="AX194" s="13" t="s">
        <v>75</v>
      </c>
      <c r="AY194" s="159" t="s">
        <v>147</v>
      </c>
    </row>
    <row r="195" spans="1:65" s="2" customFormat="1" ht="16.5" customHeight="1">
      <c r="A195" s="30"/>
      <c r="B195" s="143"/>
      <c r="C195" s="144" t="s">
        <v>258</v>
      </c>
      <c r="D195" s="144" t="s">
        <v>151</v>
      </c>
      <c r="E195" s="145" t="s">
        <v>237</v>
      </c>
      <c r="F195" s="146" t="s">
        <v>238</v>
      </c>
      <c r="G195" s="147" t="s">
        <v>83</v>
      </c>
      <c r="H195" s="148">
        <v>113.17100000000001</v>
      </c>
      <c r="I195" s="149">
        <v>15.4</v>
      </c>
      <c r="J195" s="149">
        <f>ROUND(I195*H195,2)</f>
        <v>1742.83</v>
      </c>
      <c r="K195" s="150"/>
      <c r="L195" s="31"/>
      <c r="M195" s="151" t="s">
        <v>1</v>
      </c>
      <c r="N195" s="152" t="s">
        <v>35</v>
      </c>
      <c r="O195" s="153">
        <v>0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206</v>
      </c>
      <c r="AT195" s="155" t="s">
        <v>151</v>
      </c>
      <c r="AU195" s="155" t="s">
        <v>85</v>
      </c>
      <c r="AY195" s="16" t="s">
        <v>147</v>
      </c>
      <c r="BE195" s="156">
        <f>IF(N195="základní",J195,0)</f>
        <v>1742.83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6" t="s">
        <v>75</v>
      </c>
      <c r="BK195" s="156">
        <f>ROUND(I195*H195,2)</f>
        <v>1742.83</v>
      </c>
      <c r="BL195" s="16" t="s">
        <v>206</v>
      </c>
      <c r="BM195" s="155" t="s">
        <v>259</v>
      </c>
    </row>
    <row r="196" spans="1:65" s="13" customFormat="1" ht="10">
      <c r="B196" s="157"/>
      <c r="D196" s="158" t="s">
        <v>156</v>
      </c>
      <c r="E196" s="159" t="s">
        <v>1</v>
      </c>
      <c r="F196" s="160" t="s">
        <v>97</v>
      </c>
      <c r="H196" s="161">
        <v>113.17098408615099</v>
      </c>
      <c r="L196" s="157"/>
      <c r="M196" s="162"/>
      <c r="N196" s="163"/>
      <c r="O196" s="163"/>
      <c r="P196" s="163"/>
      <c r="Q196" s="163"/>
      <c r="R196" s="163"/>
      <c r="S196" s="163"/>
      <c r="T196" s="164"/>
      <c r="AT196" s="159" t="s">
        <v>156</v>
      </c>
      <c r="AU196" s="159" t="s">
        <v>85</v>
      </c>
      <c r="AV196" s="13" t="s">
        <v>86</v>
      </c>
      <c r="AW196" s="13" t="s">
        <v>157</v>
      </c>
      <c r="AX196" s="13" t="s">
        <v>75</v>
      </c>
      <c r="AY196" s="159" t="s">
        <v>147</v>
      </c>
    </row>
    <row r="197" spans="1:65" s="2" customFormat="1" ht="16.5" customHeight="1">
      <c r="A197" s="30"/>
      <c r="B197" s="143"/>
      <c r="C197" s="144" t="s">
        <v>260</v>
      </c>
      <c r="D197" s="144" t="s">
        <v>151</v>
      </c>
      <c r="E197" s="145" t="s">
        <v>241</v>
      </c>
      <c r="F197" s="146" t="s">
        <v>242</v>
      </c>
      <c r="G197" s="147" t="s">
        <v>83</v>
      </c>
      <c r="H197" s="148">
        <v>113.17100000000001</v>
      </c>
      <c r="I197" s="149">
        <v>36.4</v>
      </c>
      <c r="J197" s="149">
        <f>ROUND(I197*H197,2)</f>
        <v>4119.42</v>
      </c>
      <c r="K197" s="150"/>
      <c r="L197" s="31"/>
      <c r="M197" s="151" t="s">
        <v>1</v>
      </c>
      <c r="N197" s="152" t="s">
        <v>35</v>
      </c>
      <c r="O197" s="153">
        <v>0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5" t="s">
        <v>206</v>
      </c>
      <c r="AT197" s="155" t="s">
        <v>151</v>
      </c>
      <c r="AU197" s="155" t="s">
        <v>85</v>
      </c>
      <c r="AY197" s="16" t="s">
        <v>147</v>
      </c>
      <c r="BE197" s="156">
        <f>IF(N197="základní",J197,0)</f>
        <v>4119.42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6" t="s">
        <v>75</v>
      </c>
      <c r="BK197" s="156">
        <f>ROUND(I197*H197,2)</f>
        <v>4119.42</v>
      </c>
      <c r="BL197" s="16" t="s">
        <v>206</v>
      </c>
      <c r="BM197" s="155" t="s">
        <v>261</v>
      </c>
    </row>
    <row r="198" spans="1:65" s="13" customFormat="1" ht="10">
      <c r="B198" s="157"/>
      <c r="D198" s="158" t="s">
        <v>156</v>
      </c>
      <c r="E198" s="159" t="s">
        <v>1</v>
      </c>
      <c r="F198" s="160" t="s">
        <v>97</v>
      </c>
      <c r="H198" s="161">
        <v>113.17098408615099</v>
      </c>
      <c r="L198" s="157"/>
      <c r="M198" s="162"/>
      <c r="N198" s="163"/>
      <c r="O198" s="163"/>
      <c r="P198" s="163"/>
      <c r="Q198" s="163"/>
      <c r="R198" s="163"/>
      <c r="S198" s="163"/>
      <c r="T198" s="164"/>
      <c r="AT198" s="159" t="s">
        <v>156</v>
      </c>
      <c r="AU198" s="159" t="s">
        <v>85</v>
      </c>
      <c r="AV198" s="13" t="s">
        <v>86</v>
      </c>
      <c r="AW198" s="13" t="s">
        <v>157</v>
      </c>
      <c r="AX198" s="13" t="s">
        <v>75</v>
      </c>
      <c r="AY198" s="159" t="s">
        <v>147</v>
      </c>
    </row>
    <row r="199" spans="1:65" s="2" customFormat="1" ht="16.5" customHeight="1">
      <c r="A199" s="30"/>
      <c r="B199" s="143"/>
      <c r="C199" s="144" t="s">
        <v>262</v>
      </c>
      <c r="D199" s="144" t="s">
        <v>151</v>
      </c>
      <c r="E199" s="145" t="s">
        <v>241</v>
      </c>
      <c r="F199" s="146" t="s">
        <v>242</v>
      </c>
      <c r="G199" s="147" t="s">
        <v>83</v>
      </c>
      <c r="H199" s="148">
        <v>113.17100000000001</v>
      </c>
      <c r="I199" s="149">
        <v>36.4</v>
      </c>
      <c r="J199" s="149">
        <f>ROUND(I199*H199,2)</f>
        <v>4119.42</v>
      </c>
      <c r="K199" s="150"/>
      <c r="L199" s="31"/>
      <c r="M199" s="151" t="s">
        <v>1</v>
      </c>
      <c r="N199" s="152" t="s">
        <v>35</v>
      </c>
      <c r="O199" s="153">
        <v>0</v>
      </c>
      <c r="P199" s="153">
        <f>O199*H199</f>
        <v>0</v>
      </c>
      <c r="Q199" s="153">
        <v>0</v>
      </c>
      <c r="R199" s="153">
        <f>Q199*H199</f>
        <v>0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206</v>
      </c>
      <c r="AT199" s="155" t="s">
        <v>151</v>
      </c>
      <c r="AU199" s="155" t="s">
        <v>85</v>
      </c>
      <c r="AY199" s="16" t="s">
        <v>147</v>
      </c>
      <c r="BE199" s="156">
        <f>IF(N199="základní",J199,0)</f>
        <v>4119.42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6" t="s">
        <v>75</v>
      </c>
      <c r="BK199" s="156">
        <f>ROUND(I199*H199,2)</f>
        <v>4119.42</v>
      </c>
      <c r="BL199" s="16" t="s">
        <v>206</v>
      </c>
      <c r="BM199" s="155" t="s">
        <v>263</v>
      </c>
    </row>
    <row r="200" spans="1:65" s="13" customFormat="1" ht="10">
      <c r="B200" s="157"/>
      <c r="D200" s="158" t="s">
        <v>156</v>
      </c>
      <c r="E200" s="159" t="s">
        <v>1</v>
      </c>
      <c r="F200" s="160" t="s">
        <v>97</v>
      </c>
      <c r="H200" s="161">
        <v>113.17098408615099</v>
      </c>
      <c r="L200" s="157"/>
      <c r="M200" s="162"/>
      <c r="N200" s="163"/>
      <c r="O200" s="163"/>
      <c r="P200" s="163"/>
      <c r="Q200" s="163"/>
      <c r="R200" s="163"/>
      <c r="S200" s="163"/>
      <c r="T200" s="164"/>
      <c r="AT200" s="159" t="s">
        <v>156</v>
      </c>
      <c r="AU200" s="159" t="s">
        <v>85</v>
      </c>
      <c r="AV200" s="13" t="s">
        <v>86</v>
      </c>
      <c r="AW200" s="13" t="s">
        <v>157</v>
      </c>
      <c r="AX200" s="13" t="s">
        <v>75</v>
      </c>
      <c r="AY200" s="159" t="s">
        <v>147</v>
      </c>
    </row>
    <row r="201" spans="1:65" s="12" customFormat="1" ht="22.75" customHeight="1">
      <c r="B201" s="131"/>
      <c r="D201" s="132" t="s">
        <v>69</v>
      </c>
      <c r="E201" s="141" t="s">
        <v>188</v>
      </c>
      <c r="F201" s="141" t="s">
        <v>189</v>
      </c>
      <c r="J201" s="142">
        <f>BK201</f>
        <v>103664.70999999999</v>
      </c>
      <c r="L201" s="131"/>
      <c r="M201" s="135"/>
      <c r="N201" s="136"/>
      <c r="O201" s="136"/>
      <c r="P201" s="137">
        <f>P202</f>
        <v>0</v>
      </c>
      <c r="Q201" s="136"/>
      <c r="R201" s="137">
        <f>R202</f>
        <v>0</v>
      </c>
      <c r="S201" s="136"/>
      <c r="T201" s="138">
        <f>T202</f>
        <v>0</v>
      </c>
      <c r="AR201" s="132" t="s">
        <v>75</v>
      </c>
      <c r="AT201" s="139" t="s">
        <v>69</v>
      </c>
      <c r="AU201" s="139" t="s">
        <v>75</v>
      </c>
      <c r="AY201" s="132" t="s">
        <v>147</v>
      </c>
      <c r="BK201" s="140">
        <f>BK202</f>
        <v>103664.70999999999</v>
      </c>
    </row>
    <row r="202" spans="1:65" s="12" customFormat="1" ht="20.9" customHeight="1">
      <c r="B202" s="131"/>
      <c r="D202" s="132" t="s">
        <v>69</v>
      </c>
      <c r="E202" s="141" t="s">
        <v>264</v>
      </c>
      <c r="F202" s="141" t="s">
        <v>101</v>
      </c>
      <c r="J202" s="142">
        <f>BK202</f>
        <v>103664.70999999999</v>
      </c>
      <c r="L202" s="131"/>
      <c r="M202" s="135"/>
      <c r="N202" s="136"/>
      <c r="O202" s="136"/>
      <c r="P202" s="137">
        <f>SUM(P203:P221)</f>
        <v>0</v>
      </c>
      <c r="Q202" s="136"/>
      <c r="R202" s="137">
        <f>SUM(R203:R221)</f>
        <v>0</v>
      </c>
      <c r="S202" s="136"/>
      <c r="T202" s="138">
        <f>SUM(T203:T221)</f>
        <v>0</v>
      </c>
      <c r="AR202" s="132" t="s">
        <v>75</v>
      </c>
      <c r="AT202" s="139" t="s">
        <v>69</v>
      </c>
      <c r="AU202" s="139" t="s">
        <v>86</v>
      </c>
      <c r="AY202" s="132" t="s">
        <v>147</v>
      </c>
      <c r="BK202" s="140">
        <f>SUM(BK203:BK221)</f>
        <v>103664.70999999999</v>
      </c>
    </row>
    <row r="203" spans="1:65" s="2" customFormat="1" ht="16.5" customHeight="1">
      <c r="A203" s="30"/>
      <c r="B203" s="143"/>
      <c r="C203" s="144" t="s">
        <v>265</v>
      </c>
      <c r="D203" s="144" t="s">
        <v>151</v>
      </c>
      <c r="E203" s="145" t="s">
        <v>266</v>
      </c>
      <c r="F203" s="146" t="s">
        <v>267</v>
      </c>
      <c r="G203" s="147" t="s">
        <v>83</v>
      </c>
      <c r="H203" s="148">
        <v>37.198999999999998</v>
      </c>
      <c r="I203" s="149">
        <v>140</v>
      </c>
      <c r="J203" s="149">
        <f>ROUND(I203*H203,2)</f>
        <v>5207.8599999999997</v>
      </c>
      <c r="K203" s="150"/>
      <c r="L203" s="31"/>
      <c r="M203" s="151" t="s">
        <v>1</v>
      </c>
      <c r="N203" s="152" t="s">
        <v>35</v>
      </c>
      <c r="O203" s="153">
        <v>0</v>
      </c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206</v>
      </c>
      <c r="AT203" s="155" t="s">
        <v>151</v>
      </c>
      <c r="AU203" s="155" t="s">
        <v>85</v>
      </c>
      <c r="AY203" s="16" t="s">
        <v>147</v>
      </c>
      <c r="BE203" s="156">
        <f>IF(N203="základní",J203,0)</f>
        <v>5207.8599999999997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6" t="s">
        <v>75</v>
      </c>
      <c r="BK203" s="156">
        <f>ROUND(I203*H203,2)</f>
        <v>5207.8599999999997</v>
      </c>
      <c r="BL203" s="16" t="s">
        <v>206</v>
      </c>
      <c r="BM203" s="155" t="s">
        <v>268</v>
      </c>
    </row>
    <row r="204" spans="1:65" s="13" customFormat="1" ht="10">
      <c r="B204" s="157"/>
      <c r="D204" s="158" t="s">
        <v>156</v>
      </c>
      <c r="E204" s="159" t="s">
        <v>1</v>
      </c>
      <c r="F204" s="160" t="s">
        <v>100</v>
      </c>
      <c r="H204" s="161">
        <v>37.1985512500003</v>
      </c>
      <c r="L204" s="157"/>
      <c r="M204" s="162"/>
      <c r="N204" s="163"/>
      <c r="O204" s="163"/>
      <c r="P204" s="163"/>
      <c r="Q204" s="163"/>
      <c r="R204" s="163"/>
      <c r="S204" s="163"/>
      <c r="T204" s="164"/>
      <c r="AT204" s="159" t="s">
        <v>156</v>
      </c>
      <c r="AU204" s="159" t="s">
        <v>85</v>
      </c>
      <c r="AV204" s="13" t="s">
        <v>86</v>
      </c>
      <c r="AW204" s="13" t="s">
        <v>157</v>
      </c>
      <c r="AX204" s="13" t="s">
        <v>75</v>
      </c>
      <c r="AY204" s="159" t="s">
        <v>147</v>
      </c>
    </row>
    <row r="205" spans="1:65" s="2" customFormat="1" ht="16.5" customHeight="1">
      <c r="A205" s="30"/>
      <c r="B205" s="143"/>
      <c r="C205" s="144" t="s">
        <v>269</v>
      </c>
      <c r="D205" s="144" t="s">
        <v>151</v>
      </c>
      <c r="E205" s="145" t="s">
        <v>270</v>
      </c>
      <c r="F205" s="146" t="s">
        <v>271</v>
      </c>
      <c r="G205" s="147" t="s">
        <v>167</v>
      </c>
      <c r="H205" s="148">
        <v>119.035</v>
      </c>
      <c r="I205" s="149">
        <v>318</v>
      </c>
      <c r="J205" s="149">
        <f>ROUND(I205*H205,2)</f>
        <v>37853.129999999997</v>
      </c>
      <c r="K205" s="150"/>
      <c r="L205" s="31"/>
      <c r="M205" s="151" t="s">
        <v>1</v>
      </c>
      <c r="N205" s="152" t="s">
        <v>35</v>
      </c>
      <c r="O205" s="153">
        <v>0</v>
      </c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206</v>
      </c>
      <c r="AT205" s="155" t="s">
        <v>151</v>
      </c>
      <c r="AU205" s="155" t="s">
        <v>85</v>
      </c>
      <c r="AY205" s="16" t="s">
        <v>147</v>
      </c>
      <c r="BE205" s="156">
        <f>IF(N205="základní",J205,0)</f>
        <v>37853.129999999997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6" t="s">
        <v>75</v>
      </c>
      <c r="BK205" s="156">
        <f>ROUND(I205*H205,2)</f>
        <v>37853.129999999997</v>
      </c>
      <c r="BL205" s="16" t="s">
        <v>206</v>
      </c>
      <c r="BM205" s="155" t="s">
        <v>272</v>
      </c>
    </row>
    <row r="206" spans="1:65" s="14" customFormat="1" ht="10">
      <c r="B206" s="175"/>
      <c r="D206" s="158" t="s">
        <v>156</v>
      </c>
      <c r="E206" s="176" t="s">
        <v>1</v>
      </c>
      <c r="F206" s="177" t="s">
        <v>196</v>
      </c>
      <c r="H206" s="176" t="s">
        <v>1</v>
      </c>
      <c r="L206" s="175"/>
      <c r="M206" s="178"/>
      <c r="N206" s="179"/>
      <c r="O206" s="179"/>
      <c r="P206" s="179"/>
      <c r="Q206" s="179"/>
      <c r="R206" s="179"/>
      <c r="S206" s="179"/>
      <c r="T206" s="180"/>
      <c r="AT206" s="176" t="s">
        <v>156</v>
      </c>
      <c r="AU206" s="176" t="s">
        <v>85</v>
      </c>
      <c r="AV206" s="14" t="s">
        <v>75</v>
      </c>
      <c r="AW206" s="14" t="s">
        <v>157</v>
      </c>
      <c r="AX206" s="14" t="s">
        <v>70</v>
      </c>
      <c r="AY206" s="176" t="s">
        <v>147</v>
      </c>
    </row>
    <row r="207" spans="1:65" s="13" customFormat="1" ht="10">
      <c r="B207" s="157"/>
      <c r="D207" s="158" t="s">
        <v>156</v>
      </c>
      <c r="E207" s="159" t="s">
        <v>1</v>
      </c>
      <c r="F207" s="160" t="s">
        <v>273</v>
      </c>
      <c r="H207" s="161">
        <v>119.035364000001</v>
      </c>
      <c r="L207" s="157"/>
      <c r="M207" s="162"/>
      <c r="N207" s="163"/>
      <c r="O207" s="163"/>
      <c r="P207" s="163"/>
      <c r="Q207" s="163"/>
      <c r="R207" s="163"/>
      <c r="S207" s="163"/>
      <c r="T207" s="164"/>
      <c r="AT207" s="159" t="s">
        <v>156</v>
      </c>
      <c r="AU207" s="159" t="s">
        <v>85</v>
      </c>
      <c r="AV207" s="13" t="s">
        <v>86</v>
      </c>
      <c r="AW207" s="13" t="s">
        <v>157</v>
      </c>
      <c r="AX207" s="13" t="s">
        <v>75</v>
      </c>
      <c r="AY207" s="159" t="s">
        <v>147</v>
      </c>
    </row>
    <row r="208" spans="1:65" s="2" customFormat="1" ht="16.5" customHeight="1">
      <c r="A208" s="30"/>
      <c r="B208" s="143"/>
      <c r="C208" s="144" t="s">
        <v>274</v>
      </c>
      <c r="D208" s="144" t="s">
        <v>151</v>
      </c>
      <c r="E208" s="145" t="s">
        <v>275</v>
      </c>
      <c r="F208" s="146" t="s">
        <v>276</v>
      </c>
      <c r="G208" s="147" t="s">
        <v>83</v>
      </c>
      <c r="H208" s="148">
        <v>37.198999999999998</v>
      </c>
      <c r="I208" s="149">
        <v>257</v>
      </c>
      <c r="J208" s="149">
        <f>ROUND(I208*H208,2)</f>
        <v>9560.14</v>
      </c>
      <c r="K208" s="150"/>
      <c r="L208" s="31"/>
      <c r="M208" s="151" t="s">
        <v>1</v>
      </c>
      <c r="N208" s="152" t="s">
        <v>35</v>
      </c>
      <c r="O208" s="153">
        <v>0</v>
      </c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206</v>
      </c>
      <c r="AT208" s="155" t="s">
        <v>151</v>
      </c>
      <c r="AU208" s="155" t="s">
        <v>85</v>
      </c>
      <c r="AY208" s="16" t="s">
        <v>147</v>
      </c>
      <c r="BE208" s="156">
        <f>IF(N208="základní",J208,0)</f>
        <v>9560.14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6" t="s">
        <v>75</v>
      </c>
      <c r="BK208" s="156">
        <f>ROUND(I208*H208,2)</f>
        <v>9560.14</v>
      </c>
      <c r="BL208" s="16" t="s">
        <v>206</v>
      </c>
      <c r="BM208" s="155" t="s">
        <v>277</v>
      </c>
    </row>
    <row r="209" spans="1:65" s="13" customFormat="1" ht="10">
      <c r="B209" s="157"/>
      <c r="D209" s="158" t="s">
        <v>156</v>
      </c>
      <c r="E209" s="159" t="s">
        <v>1</v>
      </c>
      <c r="F209" s="160" t="s">
        <v>100</v>
      </c>
      <c r="H209" s="161">
        <v>37.1985512500003</v>
      </c>
      <c r="L209" s="157"/>
      <c r="M209" s="162"/>
      <c r="N209" s="163"/>
      <c r="O209" s="163"/>
      <c r="P209" s="163"/>
      <c r="Q209" s="163"/>
      <c r="R209" s="163"/>
      <c r="S209" s="163"/>
      <c r="T209" s="164"/>
      <c r="AT209" s="159" t="s">
        <v>156</v>
      </c>
      <c r="AU209" s="159" t="s">
        <v>85</v>
      </c>
      <c r="AV209" s="13" t="s">
        <v>86</v>
      </c>
      <c r="AW209" s="13" t="s">
        <v>157</v>
      </c>
      <c r="AX209" s="13" t="s">
        <v>75</v>
      </c>
      <c r="AY209" s="159" t="s">
        <v>147</v>
      </c>
    </row>
    <row r="210" spans="1:65" s="2" customFormat="1" ht="16.5" customHeight="1">
      <c r="A210" s="30"/>
      <c r="B210" s="143"/>
      <c r="C210" s="165" t="s">
        <v>222</v>
      </c>
      <c r="D210" s="165" t="s">
        <v>158</v>
      </c>
      <c r="E210" s="166" t="s">
        <v>278</v>
      </c>
      <c r="F210" s="167" t="s">
        <v>279</v>
      </c>
      <c r="G210" s="168" t="s">
        <v>83</v>
      </c>
      <c r="H210" s="169">
        <v>40.173999999999999</v>
      </c>
      <c r="I210" s="170">
        <v>700</v>
      </c>
      <c r="J210" s="170">
        <f>ROUND(I210*H210,2)</f>
        <v>28121.8</v>
      </c>
      <c r="K210" s="171"/>
      <c r="L210" s="172"/>
      <c r="M210" s="173" t="s">
        <v>1</v>
      </c>
      <c r="N210" s="174" t="s">
        <v>35</v>
      </c>
      <c r="O210" s="153">
        <v>0</v>
      </c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5" t="s">
        <v>222</v>
      </c>
      <c r="AT210" s="155" t="s">
        <v>158</v>
      </c>
      <c r="AU210" s="155" t="s">
        <v>85</v>
      </c>
      <c r="AY210" s="16" t="s">
        <v>147</v>
      </c>
      <c r="BE210" s="156">
        <f>IF(N210="základní",J210,0)</f>
        <v>28121.8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6" t="s">
        <v>75</v>
      </c>
      <c r="BK210" s="156">
        <f>ROUND(I210*H210,2)</f>
        <v>28121.8</v>
      </c>
      <c r="BL210" s="16" t="s">
        <v>206</v>
      </c>
      <c r="BM210" s="155" t="s">
        <v>280</v>
      </c>
    </row>
    <row r="211" spans="1:65" s="14" customFormat="1" ht="10">
      <c r="B211" s="175"/>
      <c r="D211" s="158" t="s">
        <v>156</v>
      </c>
      <c r="E211" s="176" t="s">
        <v>1</v>
      </c>
      <c r="F211" s="177" t="s">
        <v>196</v>
      </c>
      <c r="H211" s="176" t="s">
        <v>1</v>
      </c>
      <c r="L211" s="175"/>
      <c r="M211" s="178"/>
      <c r="N211" s="179"/>
      <c r="O211" s="179"/>
      <c r="P211" s="179"/>
      <c r="Q211" s="179"/>
      <c r="R211" s="179"/>
      <c r="S211" s="179"/>
      <c r="T211" s="180"/>
      <c r="AT211" s="176" t="s">
        <v>156</v>
      </c>
      <c r="AU211" s="176" t="s">
        <v>85</v>
      </c>
      <c r="AV211" s="14" t="s">
        <v>75</v>
      </c>
      <c r="AW211" s="14" t="s">
        <v>157</v>
      </c>
      <c r="AX211" s="14" t="s">
        <v>70</v>
      </c>
      <c r="AY211" s="176" t="s">
        <v>147</v>
      </c>
    </row>
    <row r="212" spans="1:65" s="13" customFormat="1" ht="10">
      <c r="B212" s="157"/>
      <c r="D212" s="158" t="s">
        <v>156</v>
      </c>
      <c r="E212" s="159" t="s">
        <v>1</v>
      </c>
      <c r="F212" s="160" t="s">
        <v>281</v>
      </c>
      <c r="H212" s="161">
        <v>40.174435350000302</v>
      </c>
      <c r="L212" s="157"/>
      <c r="M212" s="162"/>
      <c r="N212" s="163"/>
      <c r="O212" s="163"/>
      <c r="P212" s="163"/>
      <c r="Q212" s="163"/>
      <c r="R212" s="163"/>
      <c r="S212" s="163"/>
      <c r="T212" s="164"/>
      <c r="AT212" s="159" t="s">
        <v>156</v>
      </c>
      <c r="AU212" s="159" t="s">
        <v>85</v>
      </c>
      <c r="AV212" s="13" t="s">
        <v>86</v>
      </c>
      <c r="AW212" s="13" t="s">
        <v>157</v>
      </c>
      <c r="AX212" s="13" t="s">
        <v>75</v>
      </c>
      <c r="AY212" s="159" t="s">
        <v>147</v>
      </c>
    </row>
    <row r="213" spans="1:65" s="2" customFormat="1" ht="16.5" customHeight="1">
      <c r="A213" s="30"/>
      <c r="B213" s="143"/>
      <c r="C213" s="144" t="s">
        <v>282</v>
      </c>
      <c r="D213" s="144" t="s">
        <v>151</v>
      </c>
      <c r="E213" s="145" t="s">
        <v>283</v>
      </c>
      <c r="F213" s="146" t="s">
        <v>284</v>
      </c>
      <c r="G213" s="147" t="s">
        <v>167</v>
      </c>
      <c r="H213" s="148">
        <v>0</v>
      </c>
      <c r="I213" s="149">
        <v>179</v>
      </c>
      <c r="J213" s="149">
        <f>ROUND(I213*H213,2)</f>
        <v>0</v>
      </c>
      <c r="K213" s="150"/>
      <c r="L213" s="31"/>
      <c r="M213" s="151" t="s">
        <v>1</v>
      </c>
      <c r="N213" s="152" t="s">
        <v>35</v>
      </c>
      <c r="O213" s="153">
        <v>0</v>
      </c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5" t="s">
        <v>206</v>
      </c>
      <c r="AT213" s="155" t="s">
        <v>151</v>
      </c>
      <c r="AU213" s="155" t="s">
        <v>85</v>
      </c>
      <c r="AY213" s="16" t="s">
        <v>147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6" t="s">
        <v>75</v>
      </c>
      <c r="BK213" s="156">
        <f>ROUND(I213*H213,2)</f>
        <v>0</v>
      </c>
      <c r="BL213" s="16" t="s">
        <v>206</v>
      </c>
      <c r="BM213" s="155" t="s">
        <v>285</v>
      </c>
    </row>
    <row r="214" spans="1:65" s="13" customFormat="1" ht="10">
      <c r="B214" s="157"/>
      <c r="D214" s="158" t="s">
        <v>156</v>
      </c>
      <c r="E214" s="159" t="s">
        <v>1</v>
      </c>
      <c r="F214" s="160" t="s">
        <v>70</v>
      </c>
      <c r="H214" s="161">
        <v>0</v>
      </c>
      <c r="L214" s="157"/>
      <c r="M214" s="162"/>
      <c r="N214" s="163"/>
      <c r="O214" s="163"/>
      <c r="P214" s="163"/>
      <c r="Q214" s="163"/>
      <c r="R214" s="163"/>
      <c r="S214" s="163"/>
      <c r="T214" s="164"/>
      <c r="AT214" s="159" t="s">
        <v>156</v>
      </c>
      <c r="AU214" s="159" t="s">
        <v>85</v>
      </c>
      <c r="AV214" s="13" t="s">
        <v>86</v>
      </c>
      <c r="AW214" s="13" t="s">
        <v>157</v>
      </c>
      <c r="AX214" s="13" t="s">
        <v>75</v>
      </c>
      <c r="AY214" s="159" t="s">
        <v>147</v>
      </c>
    </row>
    <row r="215" spans="1:65" s="2" customFormat="1" ht="16.5" customHeight="1">
      <c r="A215" s="30"/>
      <c r="B215" s="143"/>
      <c r="C215" s="144" t="s">
        <v>286</v>
      </c>
      <c r="D215" s="144" t="s">
        <v>151</v>
      </c>
      <c r="E215" s="145" t="s">
        <v>287</v>
      </c>
      <c r="F215" s="146" t="s">
        <v>288</v>
      </c>
      <c r="G215" s="147" t="s">
        <v>83</v>
      </c>
      <c r="H215" s="148">
        <v>37.198999999999998</v>
      </c>
      <c r="I215" s="149">
        <v>84.1</v>
      </c>
      <c r="J215" s="149">
        <f>ROUND(I215*H215,2)</f>
        <v>3128.44</v>
      </c>
      <c r="K215" s="150"/>
      <c r="L215" s="31"/>
      <c r="M215" s="151" t="s">
        <v>1</v>
      </c>
      <c r="N215" s="152" t="s">
        <v>35</v>
      </c>
      <c r="O215" s="153">
        <v>0</v>
      </c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206</v>
      </c>
      <c r="AT215" s="155" t="s">
        <v>151</v>
      </c>
      <c r="AU215" s="155" t="s">
        <v>85</v>
      </c>
      <c r="AY215" s="16" t="s">
        <v>147</v>
      </c>
      <c r="BE215" s="156">
        <f>IF(N215="základní",J215,0)</f>
        <v>3128.44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6" t="s">
        <v>75</v>
      </c>
      <c r="BK215" s="156">
        <f>ROUND(I215*H215,2)</f>
        <v>3128.44</v>
      </c>
      <c r="BL215" s="16" t="s">
        <v>206</v>
      </c>
      <c r="BM215" s="155" t="s">
        <v>289</v>
      </c>
    </row>
    <row r="216" spans="1:65" s="13" customFormat="1" ht="10">
      <c r="B216" s="157"/>
      <c r="D216" s="158" t="s">
        <v>156</v>
      </c>
      <c r="E216" s="159" t="s">
        <v>1</v>
      </c>
      <c r="F216" s="160" t="s">
        <v>100</v>
      </c>
      <c r="H216" s="161">
        <v>37.1985512500003</v>
      </c>
      <c r="L216" s="157"/>
      <c r="M216" s="162"/>
      <c r="N216" s="163"/>
      <c r="O216" s="163"/>
      <c r="P216" s="163"/>
      <c r="Q216" s="163"/>
      <c r="R216" s="163"/>
      <c r="S216" s="163"/>
      <c r="T216" s="164"/>
      <c r="AT216" s="159" t="s">
        <v>156</v>
      </c>
      <c r="AU216" s="159" t="s">
        <v>85</v>
      </c>
      <c r="AV216" s="13" t="s">
        <v>86</v>
      </c>
      <c r="AW216" s="13" t="s">
        <v>157</v>
      </c>
      <c r="AX216" s="13" t="s">
        <v>75</v>
      </c>
      <c r="AY216" s="159" t="s">
        <v>147</v>
      </c>
    </row>
    <row r="217" spans="1:65" s="2" customFormat="1" ht="16.5" customHeight="1">
      <c r="A217" s="30"/>
      <c r="B217" s="143"/>
      <c r="C217" s="144" t="s">
        <v>290</v>
      </c>
      <c r="D217" s="144" t="s">
        <v>151</v>
      </c>
      <c r="E217" s="145" t="s">
        <v>287</v>
      </c>
      <c r="F217" s="146" t="s">
        <v>288</v>
      </c>
      <c r="G217" s="147" t="s">
        <v>83</v>
      </c>
      <c r="H217" s="148">
        <v>37.198999999999998</v>
      </c>
      <c r="I217" s="149">
        <v>84.1</v>
      </c>
      <c r="J217" s="149">
        <f>ROUND(I217*H217,2)</f>
        <v>3128.44</v>
      </c>
      <c r="K217" s="150"/>
      <c r="L217" s="31"/>
      <c r="M217" s="151" t="s">
        <v>1</v>
      </c>
      <c r="N217" s="152" t="s">
        <v>35</v>
      </c>
      <c r="O217" s="153">
        <v>0</v>
      </c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206</v>
      </c>
      <c r="AT217" s="155" t="s">
        <v>151</v>
      </c>
      <c r="AU217" s="155" t="s">
        <v>85</v>
      </c>
      <c r="AY217" s="16" t="s">
        <v>147</v>
      </c>
      <c r="BE217" s="156">
        <f>IF(N217="základní",J217,0)</f>
        <v>3128.44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6" t="s">
        <v>75</v>
      </c>
      <c r="BK217" s="156">
        <f>ROUND(I217*H217,2)</f>
        <v>3128.44</v>
      </c>
      <c r="BL217" s="16" t="s">
        <v>206</v>
      </c>
      <c r="BM217" s="155" t="s">
        <v>291</v>
      </c>
    </row>
    <row r="218" spans="1:65" s="13" customFormat="1" ht="10">
      <c r="B218" s="157"/>
      <c r="D218" s="158" t="s">
        <v>156</v>
      </c>
      <c r="E218" s="159" t="s">
        <v>1</v>
      </c>
      <c r="F218" s="160" t="s">
        <v>100</v>
      </c>
      <c r="H218" s="161">
        <v>37.1985512500003</v>
      </c>
      <c r="L218" s="157"/>
      <c r="M218" s="162"/>
      <c r="N218" s="163"/>
      <c r="O218" s="163"/>
      <c r="P218" s="163"/>
      <c r="Q218" s="163"/>
      <c r="R218" s="163"/>
      <c r="S218" s="163"/>
      <c r="T218" s="164"/>
      <c r="AT218" s="159" t="s">
        <v>156</v>
      </c>
      <c r="AU218" s="159" t="s">
        <v>85</v>
      </c>
      <c r="AV218" s="13" t="s">
        <v>86</v>
      </c>
      <c r="AW218" s="13" t="s">
        <v>157</v>
      </c>
      <c r="AX218" s="13" t="s">
        <v>75</v>
      </c>
      <c r="AY218" s="159" t="s">
        <v>147</v>
      </c>
    </row>
    <row r="219" spans="1:65" s="2" customFormat="1" ht="16.5" customHeight="1">
      <c r="A219" s="30"/>
      <c r="B219" s="143"/>
      <c r="C219" s="165" t="s">
        <v>292</v>
      </c>
      <c r="D219" s="165" t="s">
        <v>158</v>
      </c>
      <c r="E219" s="166" t="s">
        <v>293</v>
      </c>
      <c r="F219" s="167" t="s">
        <v>294</v>
      </c>
      <c r="G219" s="168" t="s">
        <v>167</v>
      </c>
      <c r="H219" s="169">
        <v>119.035</v>
      </c>
      <c r="I219" s="170">
        <v>140</v>
      </c>
      <c r="J219" s="170">
        <f>ROUND(I219*H219,2)</f>
        <v>16664.900000000001</v>
      </c>
      <c r="K219" s="171"/>
      <c r="L219" s="172"/>
      <c r="M219" s="173" t="s">
        <v>1</v>
      </c>
      <c r="N219" s="174" t="s">
        <v>35</v>
      </c>
      <c r="O219" s="153">
        <v>0</v>
      </c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5" t="s">
        <v>295</v>
      </c>
      <c r="AT219" s="155" t="s">
        <v>158</v>
      </c>
      <c r="AU219" s="155" t="s">
        <v>85</v>
      </c>
      <c r="AY219" s="16" t="s">
        <v>147</v>
      </c>
      <c r="BE219" s="156">
        <f>IF(N219="základní",J219,0)</f>
        <v>16664.900000000001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6" t="s">
        <v>75</v>
      </c>
      <c r="BK219" s="156">
        <f>ROUND(I219*H219,2)</f>
        <v>16664.900000000001</v>
      </c>
      <c r="BL219" s="16" t="s">
        <v>295</v>
      </c>
      <c r="BM219" s="155" t="s">
        <v>296</v>
      </c>
    </row>
    <row r="220" spans="1:65" s="14" customFormat="1" ht="10">
      <c r="B220" s="175"/>
      <c r="D220" s="158" t="s">
        <v>156</v>
      </c>
      <c r="E220" s="176" t="s">
        <v>1</v>
      </c>
      <c r="F220" s="177" t="s">
        <v>196</v>
      </c>
      <c r="H220" s="176" t="s">
        <v>1</v>
      </c>
      <c r="L220" s="175"/>
      <c r="M220" s="178"/>
      <c r="N220" s="179"/>
      <c r="O220" s="179"/>
      <c r="P220" s="179"/>
      <c r="Q220" s="179"/>
      <c r="R220" s="179"/>
      <c r="S220" s="179"/>
      <c r="T220" s="180"/>
      <c r="AT220" s="176" t="s">
        <v>156</v>
      </c>
      <c r="AU220" s="176" t="s">
        <v>85</v>
      </c>
      <c r="AV220" s="14" t="s">
        <v>75</v>
      </c>
      <c r="AW220" s="14" t="s">
        <v>157</v>
      </c>
      <c r="AX220" s="14" t="s">
        <v>70</v>
      </c>
      <c r="AY220" s="176" t="s">
        <v>147</v>
      </c>
    </row>
    <row r="221" spans="1:65" s="13" customFormat="1" ht="10">
      <c r="B221" s="157"/>
      <c r="D221" s="158" t="s">
        <v>156</v>
      </c>
      <c r="E221" s="159" t="s">
        <v>1</v>
      </c>
      <c r="F221" s="160" t="s">
        <v>273</v>
      </c>
      <c r="H221" s="161">
        <v>119.035364000001</v>
      </c>
      <c r="L221" s="157"/>
      <c r="M221" s="162"/>
      <c r="N221" s="163"/>
      <c r="O221" s="163"/>
      <c r="P221" s="163"/>
      <c r="Q221" s="163"/>
      <c r="R221" s="163"/>
      <c r="S221" s="163"/>
      <c r="T221" s="164"/>
      <c r="AT221" s="159" t="s">
        <v>156</v>
      </c>
      <c r="AU221" s="159" t="s">
        <v>85</v>
      </c>
      <c r="AV221" s="13" t="s">
        <v>86</v>
      </c>
      <c r="AW221" s="13" t="s">
        <v>157</v>
      </c>
      <c r="AX221" s="13" t="s">
        <v>75</v>
      </c>
      <c r="AY221" s="159" t="s">
        <v>147</v>
      </c>
    </row>
    <row r="222" spans="1:65" s="12" customFormat="1" ht="25.9" customHeight="1">
      <c r="B222" s="131"/>
      <c r="D222" s="132" t="s">
        <v>69</v>
      </c>
      <c r="E222" s="133" t="s">
        <v>297</v>
      </c>
      <c r="F222" s="133" t="s">
        <v>298</v>
      </c>
      <c r="J222" s="134">
        <f>BK222</f>
        <v>216622.52</v>
      </c>
      <c r="L222" s="131"/>
      <c r="M222" s="135"/>
      <c r="N222" s="136"/>
      <c r="O222" s="136"/>
      <c r="P222" s="137">
        <f>P223</f>
        <v>0</v>
      </c>
      <c r="Q222" s="136"/>
      <c r="R222" s="137">
        <f>R223</f>
        <v>0</v>
      </c>
      <c r="S222" s="136"/>
      <c r="T222" s="138">
        <f>T223</f>
        <v>0</v>
      </c>
      <c r="AR222" s="132" t="s">
        <v>75</v>
      </c>
      <c r="AT222" s="139" t="s">
        <v>69</v>
      </c>
      <c r="AU222" s="139" t="s">
        <v>70</v>
      </c>
      <c r="AY222" s="132" t="s">
        <v>147</v>
      </c>
      <c r="BK222" s="140">
        <f>BK223</f>
        <v>216622.52</v>
      </c>
    </row>
    <row r="223" spans="1:65" s="12" customFormat="1" ht="22.75" customHeight="1">
      <c r="B223" s="131"/>
      <c r="D223" s="132" t="s">
        <v>69</v>
      </c>
      <c r="E223" s="141" t="s">
        <v>188</v>
      </c>
      <c r="F223" s="141" t="s">
        <v>189</v>
      </c>
      <c r="J223" s="142">
        <f>BK223</f>
        <v>216622.52</v>
      </c>
      <c r="L223" s="131"/>
      <c r="M223" s="135"/>
      <c r="N223" s="136"/>
      <c r="O223" s="136"/>
      <c r="P223" s="137">
        <f>P224</f>
        <v>0</v>
      </c>
      <c r="Q223" s="136"/>
      <c r="R223" s="137">
        <f>R224</f>
        <v>0</v>
      </c>
      <c r="S223" s="136"/>
      <c r="T223" s="138">
        <f>T224</f>
        <v>0</v>
      </c>
      <c r="AR223" s="132" t="s">
        <v>75</v>
      </c>
      <c r="AT223" s="139" t="s">
        <v>69</v>
      </c>
      <c r="AU223" s="139" t="s">
        <v>75</v>
      </c>
      <c r="AY223" s="132" t="s">
        <v>147</v>
      </c>
      <c r="BK223" s="140">
        <f>BK224</f>
        <v>216622.52</v>
      </c>
    </row>
    <row r="224" spans="1:65" s="12" customFormat="1" ht="20.9" customHeight="1">
      <c r="B224" s="131"/>
      <c r="D224" s="132" t="s">
        <v>69</v>
      </c>
      <c r="E224" s="141" t="s">
        <v>299</v>
      </c>
      <c r="F224" s="141" t="s">
        <v>104</v>
      </c>
      <c r="J224" s="142">
        <f>BK224</f>
        <v>216622.52</v>
      </c>
      <c r="L224" s="131"/>
      <c r="M224" s="135"/>
      <c r="N224" s="136"/>
      <c r="O224" s="136"/>
      <c r="P224" s="137">
        <f>SUM(P225:P265)</f>
        <v>0</v>
      </c>
      <c r="Q224" s="136"/>
      <c r="R224" s="137">
        <f>SUM(R225:R265)</f>
        <v>0</v>
      </c>
      <c r="S224" s="136"/>
      <c r="T224" s="138">
        <f>SUM(T225:T265)</f>
        <v>0</v>
      </c>
      <c r="AR224" s="132" t="s">
        <v>75</v>
      </c>
      <c r="AT224" s="139" t="s">
        <v>69</v>
      </c>
      <c r="AU224" s="139" t="s">
        <v>86</v>
      </c>
      <c r="AY224" s="132" t="s">
        <v>147</v>
      </c>
      <c r="BK224" s="140">
        <f>SUM(BK225:BK265)</f>
        <v>216622.52</v>
      </c>
    </row>
    <row r="225" spans="1:65" s="2" customFormat="1" ht="16.5" customHeight="1">
      <c r="A225" s="30"/>
      <c r="B225" s="143"/>
      <c r="C225" s="144" t="s">
        <v>300</v>
      </c>
      <c r="D225" s="144" t="s">
        <v>151</v>
      </c>
      <c r="E225" s="145" t="s">
        <v>301</v>
      </c>
      <c r="F225" s="146" t="s">
        <v>302</v>
      </c>
      <c r="G225" s="147" t="s">
        <v>194</v>
      </c>
      <c r="H225" s="148">
        <v>6.7270000000000003</v>
      </c>
      <c r="I225" s="149">
        <v>3740</v>
      </c>
      <c r="J225" s="149">
        <f>ROUND(I225*H225,2)</f>
        <v>25158.98</v>
      </c>
      <c r="K225" s="150"/>
      <c r="L225" s="31"/>
      <c r="M225" s="151" t="s">
        <v>1</v>
      </c>
      <c r="N225" s="152" t="s">
        <v>35</v>
      </c>
      <c r="O225" s="153">
        <v>0</v>
      </c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154</v>
      </c>
      <c r="AT225" s="155" t="s">
        <v>151</v>
      </c>
      <c r="AU225" s="155" t="s">
        <v>85</v>
      </c>
      <c r="AY225" s="16" t="s">
        <v>147</v>
      </c>
      <c r="BE225" s="156">
        <f>IF(N225="základní",J225,0)</f>
        <v>25158.98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6" t="s">
        <v>75</v>
      </c>
      <c r="BK225" s="156">
        <f>ROUND(I225*H225,2)</f>
        <v>25158.98</v>
      </c>
      <c r="BL225" s="16" t="s">
        <v>154</v>
      </c>
      <c r="BM225" s="155" t="s">
        <v>303</v>
      </c>
    </row>
    <row r="226" spans="1:65" s="14" customFormat="1" ht="10">
      <c r="B226" s="175"/>
      <c r="D226" s="158" t="s">
        <v>156</v>
      </c>
      <c r="E226" s="176" t="s">
        <v>1</v>
      </c>
      <c r="F226" s="177" t="s">
        <v>196</v>
      </c>
      <c r="H226" s="176" t="s">
        <v>1</v>
      </c>
      <c r="L226" s="175"/>
      <c r="M226" s="178"/>
      <c r="N226" s="179"/>
      <c r="O226" s="179"/>
      <c r="P226" s="179"/>
      <c r="Q226" s="179"/>
      <c r="R226" s="179"/>
      <c r="S226" s="179"/>
      <c r="T226" s="180"/>
      <c r="AT226" s="176" t="s">
        <v>156</v>
      </c>
      <c r="AU226" s="176" t="s">
        <v>85</v>
      </c>
      <c r="AV226" s="14" t="s">
        <v>75</v>
      </c>
      <c r="AW226" s="14" t="s">
        <v>157</v>
      </c>
      <c r="AX226" s="14" t="s">
        <v>70</v>
      </c>
      <c r="AY226" s="176" t="s">
        <v>147</v>
      </c>
    </row>
    <row r="227" spans="1:65" s="13" customFormat="1" ht="10">
      <c r="B227" s="157"/>
      <c r="D227" s="158" t="s">
        <v>156</v>
      </c>
      <c r="E227" s="159" t="s">
        <v>1</v>
      </c>
      <c r="F227" s="160" t="s">
        <v>304</v>
      </c>
      <c r="H227" s="161">
        <v>6.7273500000000004</v>
      </c>
      <c r="L227" s="157"/>
      <c r="M227" s="162"/>
      <c r="N227" s="163"/>
      <c r="O227" s="163"/>
      <c r="P227" s="163"/>
      <c r="Q227" s="163"/>
      <c r="R227" s="163"/>
      <c r="S227" s="163"/>
      <c r="T227" s="164"/>
      <c r="AT227" s="159" t="s">
        <v>156</v>
      </c>
      <c r="AU227" s="159" t="s">
        <v>85</v>
      </c>
      <c r="AV227" s="13" t="s">
        <v>86</v>
      </c>
      <c r="AW227" s="13" t="s">
        <v>157</v>
      </c>
      <c r="AX227" s="13" t="s">
        <v>75</v>
      </c>
      <c r="AY227" s="159" t="s">
        <v>147</v>
      </c>
    </row>
    <row r="228" spans="1:65" s="2" customFormat="1" ht="16.5" customHeight="1">
      <c r="A228" s="30"/>
      <c r="B228" s="143"/>
      <c r="C228" s="144" t="s">
        <v>305</v>
      </c>
      <c r="D228" s="144" t="s">
        <v>151</v>
      </c>
      <c r="E228" s="145" t="s">
        <v>306</v>
      </c>
      <c r="F228" s="146" t="s">
        <v>307</v>
      </c>
      <c r="G228" s="147" t="s">
        <v>194</v>
      </c>
      <c r="H228" s="148">
        <v>6.7270000000000003</v>
      </c>
      <c r="I228" s="149">
        <v>938</v>
      </c>
      <c r="J228" s="149">
        <f>ROUND(I228*H228,2)</f>
        <v>6309.93</v>
      </c>
      <c r="K228" s="150"/>
      <c r="L228" s="31"/>
      <c r="M228" s="151" t="s">
        <v>1</v>
      </c>
      <c r="N228" s="152" t="s">
        <v>35</v>
      </c>
      <c r="O228" s="153">
        <v>0</v>
      </c>
      <c r="P228" s="153">
        <f>O228*H228</f>
        <v>0</v>
      </c>
      <c r="Q228" s="153">
        <v>0</v>
      </c>
      <c r="R228" s="153">
        <f>Q228*H228</f>
        <v>0</v>
      </c>
      <c r="S228" s="153">
        <v>0</v>
      </c>
      <c r="T228" s="154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5" t="s">
        <v>154</v>
      </c>
      <c r="AT228" s="155" t="s">
        <v>151</v>
      </c>
      <c r="AU228" s="155" t="s">
        <v>85</v>
      </c>
      <c r="AY228" s="16" t="s">
        <v>147</v>
      </c>
      <c r="BE228" s="156">
        <f>IF(N228="základní",J228,0)</f>
        <v>6309.93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6" t="s">
        <v>75</v>
      </c>
      <c r="BK228" s="156">
        <f>ROUND(I228*H228,2)</f>
        <v>6309.93</v>
      </c>
      <c r="BL228" s="16" t="s">
        <v>154</v>
      </c>
      <c r="BM228" s="155" t="s">
        <v>308</v>
      </c>
    </row>
    <row r="229" spans="1:65" s="14" customFormat="1" ht="10">
      <c r="B229" s="175"/>
      <c r="D229" s="158" t="s">
        <v>156</v>
      </c>
      <c r="E229" s="176" t="s">
        <v>1</v>
      </c>
      <c r="F229" s="177" t="s">
        <v>196</v>
      </c>
      <c r="H229" s="176" t="s">
        <v>1</v>
      </c>
      <c r="L229" s="175"/>
      <c r="M229" s="178"/>
      <c r="N229" s="179"/>
      <c r="O229" s="179"/>
      <c r="P229" s="179"/>
      <c r="Q229" s="179"/>
      <c r="R229" s="179"/>
      <c r="S229" s="179"/>
      <c r="T229" s="180"/>
      <c r="AT229" s="176" t="s">
        <v>156</v>
      </c>
      <c r="AU229" s="176" t="s">
        <v>85</v>
      </c>
      <c r="AV229" s="14" t="s">
        <v>75</v>
      </c>
      <c r="AW229" s="14" t="s">
        <v>157</v>
      </c>
      <c r="AX229" s="14" t="s">
        <v>70</v>
      </c>
      <c r="AY229" s="176" t="s">
        <v>147</v>
      </c>
    </row>
    <row r="230" spans="1:65" s="13" customFormat="1" ht="10">
      <c r="B230" s="157"/>
      <c r="D230" s="158" t="s">
        <v>156</v>
      </c>
      <c r="E230" s="159" t="s">
        <v>1</v>
      </c>
      <c r="F230" s="160" t="s">
        <v>304</v>
      </c>
      <c r="H230" s="161">
        <v>6.7273500000000004</v>
      </c>
      <c r="L230" s="157"/>
      <c r="M230" s="162"/>
      <c r="N230" s="163"/>
      <c r="O230" s="163"/>
      <c r="P230" s="163"/>
      <c r="Q230" s="163"/>
      <c r="R230" s="163"/>
      <c r="S230" s="163"/>
      <c r="T230" s="164"/>
      <c r="AT230" s="159" t="s">
        <v>156</v>
      </c>
      <c r="AU230" s="159" t="s">
        <v>85</v>
      </c>
      <c r="AV230" s="13" t="s">
        <v>86</v>
      </c>
      <c r="AW230" s="13" t="s">
        <v>157</v>
      </c>
      <c r="AX230" s="13" t="s">
        <v>75</v>
      </c>
      <c r="AY230" s="159" t="s">
        <v>147</v>
      </c>
    </row>
    <row r="231" spans="1:65" s="2" customFormat="1" ht="16.5" customHeight="1">
      <c r="A231" s="30"/>
      <c r="B231" s="143"/>
      <c r="C231" s="144" t="s">
        <v>309</v>
      </c>
      <c r="D231" s="144" t="s">
        <v>151</v>
      </c>
      <c r="E231" s="145" t="s">
        <v>310</v>
      </c>
      <c r="F231" s="146" t="s">
        <v>311</v>
      </c>
      <c r="G231" s="147" t="s">
        <v>194</v>
      </c>
      <c r="H231" s="148">
        <v>10.763999999999999</v>
      </c>
      <c r="I231" s="149">
        <v>4580</v>
      </c>
      <c r="J231" s="149">
        <f>ROUND(I231*H231,2)</f>
        <v>49299.12</v>
      </c>
      <c r="K231" s="150"/>
      <c r="L231" s="31"/>
      <c r="M231" s="151" t="s">
        <v>1</v>
      </c>
      <c r="N231" s="152" t="s">
        <v>35</v>
      </c>
      <c r="O231" s="153">
        <v>0</v>
      </c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5" t="s">
        <v>154</v>
      </c>
      <c r="AT231" s="155" t="s">
        <v>151</v>
      </c>
      <c r="AU231" s="155" t="s">
        <v>85</v>
      </c>
      <c r="AY231" s="16" t="s">
        <v>147</v>
      </c>
      <c r="BE231" s="156">
        <f>IF(N231="základní",J231,0)</f>
        <v>49299.12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6" t="s">
        <v>75</v>
      </c>
      <c r="BK231" s="156">
        <f>ROUND(I231*H231,2)</f>
        <v>49299.12</v>
      </c>
      <c r="BL231" s="16" t="s">
        <v>154</v>
      </c>
      <c r="BM231" s="155" t="s">
        <v>312</v>
      </c>
    </row>
    <row r="232" spans="1:65" s="14" customFormat="1" ht="10">
      <c r="B232" s="175"/>
      <c r="D232" s="158" t="s">
        <v>156</v>
      </c>
      <c r="E232" s="176" t="s">
        <v>1</v>
      </c>
      <c r="F232" s="177" t="s">
        <v>196</v>
      </c>
      <c r="H232" s="176" t="s">
        <v>1</v>
      </c>
      <c r="L232" s="175"/>
      <c r="M232" s="178"/>
      <c r="N232" s="179"/>
      <c r="O232" s="179"/>
      <c r="P232" s="179"/>
      <c r="Q232" s="179"/>
      <c r="R232" s="179"/>
      <c r="S232" s="179"/>
      <c r="T232" s="180"/>
      <c r="AT232" s="176" t="s">
        <v>156</v>
      </c>
      <c r="AU232" s="176" t="s">
        <v>85</v>
      </c>
      <c r="AV232" s="14" t="s">
        <v>75</v>
      </c>
      <c r="AW232" s="14" t="s">
        <v>157</v>
      </c>
      <c r="AX232" s="14" t="s">
        <v>70</v>
      </c>
      <c r="AY232" s="176" t="s">
        <v>147</v>
      </c>
    </row>
    <row r="233" spans="1:65" s="13" customFormat="1" ht="10">
      <c r="B233" s="157"/>
      <c r="D233" s="158" t="s">
        <v>156</v>
      </c>
      <c r="E233" s="159" t="s">
        <v>1</v>
      </c>
      <c r="F233" s="160" t="s">
        <v>313</v>
      </c>
      <c r="H233" s="161">
        <v>10.76376</v>
      </c>
      <c r="L233" s="157"/>
      <c r="M233" s="162"/>
      <c r="N233" s="163"/>
      <c r="O233" s="163"/>
      <c r="P233" s="163"/>
      <c r="Q233" s="163"/>
      <c r="R233" s="163"/>
      <c r="S233" s="163"/>
      <c r="T233" s="164"/>
      <c r="AT233" s="159" t="s">
        <v>156</v>
      </c>
      <c r="AU233" s="159" t="s">
        <v>85</v>
      </c>
      <c r="AV233" s="13" t="s">
        <v>86</v>
      </c>
      <c r="AW233" s="13" t="s">
        <v>157</v>
      </c>
      <c r="AX233" s="13" t="s">
        <v>75</v>
      </c>
      <c r="AY233" s="159" t="s">
        <v>147</v>
      </c>
    </row>
    <row r="234" spans="1:65" s="2" customFormat="1" ht="16.5" customHeight="1">
      <c r="A234" s="30"/>
      <c r="B234" s="143"/>
      <c r="C234" s="144" t="s">
        <v>314</v>
      </c>
      <c r="D234" s="144" t="s">
        <v>151</v>
      </c>
      <c r="E234" s="145" t="s">
        <v>315</v>
      </c>
      <c r="F234" s="146" t="s">
        <v>316</v>
      </c>
      <c r="G234" s="147" t="s">
        <v>213</v>
      </c>
      <c r="H234" s="148">
        <v>0.26900000000000002</v>
      </c>
      <c r="I234" s="149">
        <v>30000</v>
      </c>
      <c r="J234" s="149">
        <f>ROUND(I234*H234,2)</f>
        <v>8070</v>
      </c>
      <c r="K234" s="150"/>
      <c r="L234" s="31"/>
      <c r="M234" s="151" t="s">
        <v>1</v>
      </c>
      <c r="N234" s="152" t="s">
        <v>35</v>
      </c>
      <c r="O234" s="153">
        <v>0</v>
      </c>
      <c r="P234" s="153">
        <f>O234*H234</f>
        <v>0</v>
      </c>
      <c r="Q234" s="153">
        <v>0</v>
      </c>
      <c r="R234" s="153">
        <f>Q234*H234</f>
        <v>0</v>
      </c>
      <c r="S234" s="153">
        <v>0</v>
      </c>
      <c r="T234" s="154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5" t="s">
        <v>154</v>
      </c>
      <c r="AT234" s="155" t="s">
        <v>151</v>
      </c>
      <c r="AU234" s="155" t="s">
        <v>85</v>
      </c>
      <c r="AY234" s="16" t="s">
        <v>147</v>
      </c>
      <c r="BE234" s="156">
        <f>IF(N234="základní",J234,0)</f>
        <v>8070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6" t="s">
        <v>75</v>
      </c>
      <c r="BK234" s="156">
        <f>ROUND(I234*H234,2)</f>
        <v>8070</v>
      </c>
      <c r="BL234" s="16" t="s">
        <v>154</v>
      </c>
      <c r="BM234" s="155" t="s">
        <v>317</v>
      </c>
    </row>
    <row r="235" spans="1:65" s="14" customFormat="1" ht="10">
      <c r="B235" s="175"/>
      <c r="D235" s="158" t="s">
        <v>156</v>
      </c>
      <c r="E235" s="176" t="s">
        <v>1</v>
      </c>
      <c r="F235" s="177" t="s">
        <v>196</v>
      </c>
      <c r="H235" s="176" t="s">
        <v>1</v>
      </c>
      <c r="L235" s="175"/>
      <c r="M235" s="178"/>
      <c r="N235" s="179"/>
      <c r="O235" s="179"/>
      <c r="P235" s="179"/>
      <c r="Q235" s="179"/>
      <c r="R235" s="179"/>
      <c r="S235" s="179"/>
      <c r="T235" s="180"/>
      <c r="AT235" s="176" t="s">
        <v>156</v>
      </c>
      <c r="AU235" s="176" t="s">
        <v>85</v>
      </c>
      <c r="AV235" s="14" t="s">
        <v>75</v>
      </c>
      <c r="AW235" s="14" t="s">
        <v>157</v>
      </c>
      <c r="AX235" s="14" t="s">
        <v>70</v>
      </c>
      <c r="AY235" s="176" t="s">
        <v>147</v>
      </c>
    </row>
    <row r="236" spans="1:65" s="13" customFormat="1" ht="10">
      <c r="B236" s="157"/>
      <c r="D236" s="158" t="s">
        <v>156</v>
      </c>
      <c r="E236" s="159" t="s">
        <v>1</v>
      </c>
      <c r="F236" s="160" t="s">
        <v>318</v>
      </c>
      <c r="H236" s="161">
        <v>0.269094</v>
      </c>
      <c r="L236" s="157"/>
      <c r="M236" s="162"/>
      <c r="N236" s="163"/>
      <c r="O236" s="163"/>
      <c r="P236" s="163"/>
      <c r="Q236" s="163"/>
      <c r="R236" s="163"/>
      <c r="S236" s="163"/>
      <c r="T236" s="164"/>
      <c r="AT236" s="159" t="s">
        <v>156</v>
      </c>
      <c r="AU236" s="159" t="s">
        <v>85</v>
      </c>
      <c r="AV236" s="13" t="s">
        <v>86</v>
      </c>
      <c r="AW236" s="13" t="s">
        <v>157</v>
      </c>
      <c r="AX236" s="13" t="s">
        <v>75</v>
      </c>
      <c r="AY236" s="159" t="s">
        <v>147</v>
      </c>
    </row>
    <row r="237" spans="1:65" s="2" customFormat="1" ht="16.5" customHeight="1">
      <c r="A237" s="30"/>
      <c r="B237" s="143"/>
      <c r="C237" s="144" t="s">
        <v>319</v>
      </c>
      <c r="D237" s="144" t="s">
        <v>151</v>
      </c>
      <c r="E237" s="145" t="s">
        <v>320</v>
      </c>
      <c r="F237" s="146" t="s">
        <v>321</v>
      </c>
      <c r="G237" s="147" t="s">
        <v>83</v>
      </c>
      <c r="H237" s="148">
        <v>134.547</v>
      </c>
      <c r="I237" s="149">
        <v>21.7</v>
      </c>
      <c r="J237" s="149">
        <f>ROUND(I237*H237,2)</f>
        <v>2919.67</v>
      </c>
      <c r="K237" s="150"/>
      <c r="L237" s="31"/>
      <c r="M237" s="151" t="s">
        <v>1</v>
      </c>
      <c r="N237" s="152" t="s">
        <v>35</v>
      </c>
      <c r="O237" s="153">
        <v>0</v>
      </c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5" t="s">
        <v>206</v>
      </c>
      <c r="AT237" s="155" t="s">
        <v>151</v>
      </c>
      <c r="AU237" s="155" t="s">
        <v>85</v>
      </c>
      <c r="AY237" s="16" t="s">
        <v>147</v>
      </c>
      <c r="BE237" s="156">
        <f>IF(N237="základní",J237,0)</f>
        <v>2919.67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6" t="s">
        <v>75</v>
      </c>
      <c r="BK237" s="156">
        <f>ROUND(I237*H237,2)</f>
        <v>2919.67</v>
      </c>
      <c r="BL237" s="16" t="s">
        <v>206</v>
      </c>
      <c r="BM237" s="155" t="s">
        <v>322</v>
      </c>
    </row>
    <row r="238" spans="1:65" s="13" customFormat="1" ht="10">
      <c r="B238" s="157"/>
      <c r="D238" s="158" t="s">
        <v>156</v>
      </c>
      <c r="E238" s="159" t="s">
        <v>1</v>
      </c>
      <c r="F238" s="160" t="s">
        <v>103</v>
      </c>
      <c r="H238" s="161">
        <v>134.547</v>
      </c>
      <c r="L238" s="157"/>
      <c r="M238" s="162"/>
      <c r="N238" s="163"/>
      <c r="O238" s="163"/>
      <c r="P238" s="163"/>
      <c r="Q238" s="163"/>
      <c r="R238" s="163"/>
      <c r="S238" s="163"/>
      <c r="T238" s="164"/>
      <c r="AT238" s="159" t="s">
        <v>156</v>
      </c>
      <c r="AU238" s="159" t="s">
        <v>85</v>
      </c>
      <c r="AV238" s="13" t="s">
        <v>86</v>
      </c>
      <c r="AW238" s="13" t="s">
        <v>157</v>
      </c>
      <c r="AX238" s="13" t="s">
        <v>75</v>
      </c>
      <c r="AY238" s="159" t="s">
        <v>147</v>
      </c>
    </row>
    <row r="239" spans="1:65" s="2" customFormat="1" ht="16.5" customHeight="1">
      <c r="A239" s="30"/>
      <c r="B239" s="143"/>
      <c r="C239" s="165" t="s">
        <v>323</v>
      </c>
      <c r="D239" s="165" t="s">
        <v>158</v>
      </c>
      <c r="E239" s="166" t="s">
        <v>324</v>
      </c>
      <c r="F239" s="167" t="s">
        <v>325</v>
      </c>
      <c r="G239" s="168" t="s">
        <v>83</v>
      </c>
      <c r="H239" s="169">
        <v>137.238</v>
      </c>
      <c r="I239" s="170">
        <v>59</v>
      </c>
      <c r="J239" s="170">
        <f>ROUND(I239*H239,2)</f>
        <v>8097.04</v>
      </c>
      <c r="K239" s="171"/>
      <c r="L239" s="172"/>
      <c r="M239" s="173" t="s">
        <v>1</v>
      </c>
      <c r="N239" s="174" t="s">
        <v>35</v>
      </c>
      <c r="O239" s="153">
        <v>0</v>
      </c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5" t="s">
        <v>222</v>
      </c>
      <c r="AT239" s="155" t="s">
        <v>158</v>
      </c>
      <c r="AU239" s="155" t="s">
        <v>85</v>
      </c>
      <c r="AY239" s="16" t="s">
        <v>147</v>
      </c>
      <c r="BE239" s="156">
        <f>IF(N239="základní",J239,0)</f>
        <v>8097.04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6" t="s">
        <v>75</v>
      </c>
      <c r="BK239" s="156">
        <f>ROUND(I239*H239,2)</f>
        <v>8097.04</v>
      </c>
      <c r="BL239" s="16" t="s">
        <v>206</v>
      </c>
      <c r="BM239" s="155" t="s">
        <v>326</v>
      </c>
    </row>
    <row r="240" spans="1:65" s="14" customFormat="1" ht="10">
      <c r="B240" s="175"/>
      <c r="D240" s="158" t="s">
        <v>156</v>
      </c>
      <c r="E240" s="176" t="s">
        <v>1</v>
      </c>
      <c r="F240" s="177" t="s">
        <v>196</v>
      </c>
      <c r="H240" s="176" t="s">
        <v>1</v>
      </c>
      <c r="L240" s="175"/>
      <c r="M240" s="178"/>
      <c r="N240" s="179"/>
      <c r="O240" s="179"/>
      <c r="P240" s="179"/>
      <c r="Q240" s="179"/>
      <c r="R240" s="179"/>
      <c r="S240" s="179"/>
      <c r="T240" s="180"/>
      <c r="AT240" s="176" t="s">
        <v>156</v>
      </c>
      <c r="AU240" s="176" t="s">
        <v>85</v>
      </c>
      <c r="AV240" s="14" t="s">
        <v>75</v>
      </c>
      <c r="AW240" s="14" t="s">
        <v>157</v>
      </c>
      <c r="AX240" s="14" t="s">
        <v>70</v>
      </c>
      <c r="AY240" s="176" t="s">
        <v>147</v>
      </c>
    </row>
    <row r="241" spans="1:65" s="13" customFormat="1" ht="10">
      <c r="B241" s="157"/>
      <c r="D241" s="158" t="s">
        <v>156</v>
      </c>
      <c r="E241" s="159" t="s">
        <v>1</v>
      </c>
      <c r="F241" s="160" t="s">
        <v>327</v>
      </c>
      <c r="H241" s="161">
        <v>137.23794000000001</v>
      </c>
      <c r="L241" s="157"/>
      <c r="M241" s="162"/>
      <c r="N241" s="163"/>
      <c r="O241" s="163"/>
      <c r="P241" s="163"/>
      <c r="Q241" s="163"/>
      <c r="R241" s="163"/>
      <c r="S241" s="163"/>
      <c r="T241" s="164"/>
      <c r="AT241" s="159" t="s">
        <v>156</v>
      </c>
      <c r="AU241" s="159" t="s">
        <v>85</v>
      </c>
      <c r="AV241" s="13" t="s">
        <v>86</v>
      </c>
      <c r="AW241" s="13" t="s">
        <v>157</v>
      </c>
      <c r="AX241" s="13" t="s">
        <v>75</v>
      </c>
      <c r="AY241" s="159" t="s">
        <v>147</v>
      </c>
    </row>
    <row r="242" spans="1:65" s="2" customFormat="1" ht="16.5" customHeight="1">
      <c r="A242" s="30"/>
      <c r="B242" s="143"/>
      <c r="C242" s="144" t="s">
        <v>328</v>
      </c>
      <c r="D242" s="144" t="s">
        <v>151</v>
      </c>
      <c r="E242" s="145" t="s">
        <v>329</v>
      </c>
      <c r="F242" s="146" t="s">
        <v>330</v>
      </c>
      <c r="G242" s="147" t="s">
        <v>83</v>
      </c>
      <c r="H242" s="148">
        <v>134.547</v>
      </c>
      <c r="I242" s="149">
        <v>9.0299999999999994</v>
      </c>
      <c r="J242" s="149">
        <f>ROUND(I242*H242,2)</f>
        <v>1214.96</v>
      </c>
      <c r="K242" s="150"/>
      <c r="L242" s="31"/>
      <c r="M242" s="151" t="s">
        <v>1</v>
      </c>
      <c r="N242" s="152" t="s">
        <v>35</v>
      </c>
      <c r="O242" s="153">
        <v>0</v>
      </c>
      <c r="P242" s="153">
        <f>O242*H242</f>
        <v>0</v>
      </c>
      <c r="Q242" s="153">
        <v>0</v>
      </c>
      <c r="R242" s="153">
        <f>Q242*H242</f>
        <v>0</v>
      </c>
      <c r="S242" s="153">
        <v>0</v>
      </c>
      <c r="T242" s="15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206</v>
      </c>
      <c r="AT242" s="155" t="s">
        <v>151</v>
      </c>
      <c r="AU242" s="155" t="s">
        <v>85</v>
      </c>
      <c r="AY242" s="16" t="s">
        <v>147</v>
      </c>
      <c r="BE242" s="156">
        <f>IF(N242="základní",J242,0)</f>
        <v>1214.96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6" t="s">
        <v>75</v>
      </c>
      <c r="BK242" s="156">
        <f>ROUND(I242*H242,2)</f>
        <v>1214.96</v>
      </c>
      <c r="BL242" s="16" t="s">
        <v>206</v>
      </c>
      <c r="BM242" s="155" t="s">
        <v>331</v>
      </c>
    </row>
    <row r="243" spans="1:65" s="13" customFormat="1" ht="10">
      <c r="B243" s="157"/>
      <c r="D243" s="158" t="s">
        <v>156</v>
      </c>
      <c r="E243" s="159" t="s">
        <v>1</v>
      </c>
      <c r="F243" s="160" t="s">
        <v>103</v>
      </c>
      <c r="H243" s="161">
        <v>134.547</v>
      </c>
      <c r="L243" s="157"/>
      <c r="M243" s="162"/>
      <c r="N243" s="163"/>
      <c r="O243" s="163"/>
      <c r="P243" s="163"/>
      <c r="Q243" s="163"/>
      <c r="R243" s="163"/>
      <c r="S243" s="163"/>
      <c r="T243" s="164"/>
      <c r="AT243" s="159" t="s">
        <v>156</v>
      </c>
      <c r="AU243" s="159" t="s">
        <v>85</v>
      </c>
      <c r="AV243" s="13" t="s">
        <v>86</v>
      </c>
      <c r="AW243" s="13" t="s">
        <v>157</v>
      </c>
      <c r="AX243" s="13" t="s">
        <v>75</v>
      </c>
      <c r="AY243" s="159" t="s">
        <v>147</v>
      </c>
    </row>
    <row r="244" spans="1:65" s="2" customFormat="1" ht="16.5" customHeight="1">
      <c r="A244" s="30"/>
      <c r="B244" s="143"/>
      <c r="C244" s="165" t="s">
        <v>332</v>
      </c>
      <c r="D244" s="165" t="s">
        <v>158</v>
      </c>
      <c r="E244" s="166" t="s">
        <v>333</v>
      </c>
      <c r="F244" s="167" t="s">
        <v>334</v>
      </c>
      <c r="G244" s="168" t="s">
        <v>83</v>
      </c>
      <c r="H244" s="169">
        <v>148.00200000000001</v>
      </c>
      <c r="I244" s="170">
        <v>11.4</v>
      </c>
      <c r="J244" s="170">
        <f>ROUND(I244*H244,2)</f>
        <v>1687.22</v>
      </c>
      <c r="K244" s="171"/>
      <c r="L244" s="172"/>
      <c r="M244" s="173" t="s">
        <v>1</v>
      </c>
      <c r="N244" s="174" t="s">
        <v>35</v>
      </c>
      <c r="O244" s="153">
        <v>0</v>
      </c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5" t="s">
        <v>222</v>
      </c>
      <c r="AT244" s="155" t="s">
        <v>158</v>
      </c>
      <c r="AU244" s="155" t="s">
        <v>85</v>
      </c>
      <c r="AY244" s="16" t="s">
        <v>147</v>
      </c>
      <c r="BE244" s="156">
        <f>IF(N244="základní",J244,0)</f>
        <v>1687.22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6" t="s">
        <v>75</v>
      </c>
      <c r="BK244" s="156">
        <f>ROUND(I244*H244,2)</f>
        <v>1687.22</v>
      </c>
      <c r="BL244" s="16" t="s">
        <v>206</v>
      </c>
      <c r="BM244" s="155" t="s">
        <v>335</v>
      </c>
    </row>
    <row r="245" spans="1:65" s="14" customFormat="1" ht="10">
      <c r="B245" s="175"/>
      <c r="D245" s="158" t="s">
        <v>156</v>
      </c>
      <c r="E245" s="176" t="s">
        <v>1</v>
      </c>
      <c r="F245" s="177" t="s">
        <v>196</v>
      </c>
      <c r="H245" s="176" t="s">
        <v>1</v>
      </c>
      <c r="L245" s="175"/>
      <c r="M245" s="178"/>
      <c r="N245" s="179"/>
      <c r="O245" s="179"/>
      <c r="P245" s="179"/>
      <c r="Q245" s="179"/>
      <c r="R245" s="179"/>
      <c r="S245" s="179"/>
      <c r="T245" s="180"/>
      <c r="AT245" s="176" t="s">
        <v>156</v>
      </c>
      <c r="AU245" s="176" t="s">
        <v>85</v>
      </c>
      <c r="AV245" s="14" t="s">
        <v>75</v>
      </c>
      <c r="AW245" s="14" t="s">
        <v>157</v>
      </c>
      <c r="AX245" s="14" t="s">
        <v>70</v>
      </c>
      <c r="AY245" s="176" t="s">
        <v>147</v>
      </c>
    </row>
    <row r="246" spans="1:65" s="13" customFormat="1" ht="10">
      <c r="B246" s="157"/>
      <c r="D246" s="158" t="s">
        <v>156</v>
      </c>
      <c r="E246" s="159" t="s">
        <v>1</v>
      </c>
      <c r="F246" s="160" t="s">
        <v>336</v>
      </c>
      <c r="H246" s="161">
        <v>148.0017</v>
      </c>
      <c r="L246" s="157"/>
      <c r="M246" s="162"/>
      <c r="N246" s="163"/>
      <c r="O246" s="163"/>
      <c r="P246" s="163"/>
      <c r="Q246" s="163"/>
      <c r="R246" s="163"/>
      <c r="S246" s="163"/>
      <c r="T246" s="164"/>
      <c r="AT246" s="159" t="s">
        <v>156</v>
      </c>
      <c r="AU246" s="159" t="s">
        <v>85</v>
      </c>
      <c r="AV246" s="13" t="s">
        <v>86</v>
      </c>
      <c r="AW246" s="13" t="s">
        <v>157</v>
      </c>
      <c r="AX246" s="13" t="s">
        <v>75</v>
      </c>
      <c r="AY246" s="159" t="s">
        <v>147</v>
      </c>
    </row>
    <row r="247" spans="1:65" s="2" customFormat="1" ht="16.5" customHeight="1">
      <c r="A247" s="30"/>
      <c r="B247" s="143"/>
      <c r="C247" s="144" t="s">
        <v>337</v>
      </c>
      <c r="D247" s="144" t="s">
        <v>151</v>
      </c>
      <c r="E247" s="145" t="s">
        <v>329</v>
      </c>
      <c r="F247" s="146" t="s">
        <v>330</v>
      </c>
      <c r="G247" s="147" t="s">
        <v>83</v>
      </c>
      <c r="H247" s="148">
        <v>134.547</v>
      </c>
      <c r="I247" s="149">
        <v>9.0299999999999994</v>
      </c>
      <c r="J247" s="149">
        <f>ROUND(I247*H247,2)</f>
        <v>1214.96</v>
      </c>
      <c r="K247" s="150"/>
      <c r="L247" s="31"/>
      <c r="M247" s="151" t="s">
        <v>1</v>
      </c>
      <c r="N247" s="152" t="s">
        <v>35</v>
      </c>
      <c r="O247" s="153">
        <v>0</v>
      </c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5" t="s">
        <v>206</v>
      </c>
      <c r="AT247" s="155" t="s">
        <v>151</v>
      </c>
      <c r="AU247" s="155" t="s">
        <v>85</v>
      </c>
      <c r="AY247" s="16" t="s">
        <v>147</v>
      </c>
      <c r="BE247" s="156">
        <f>IF(N247="základní",J247,0)</f>
        <v>1214.96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6" t="s">
        <v>75</v>
      </c>
      <c r="BK247" s="156">
        <f>ROUND(I247*H247,2)</f>
        <v>1214.96</v>
      </c>
      <c r="BL247" s="16" t="s">
        <v>206</v>
      </c>
      <c r="BM247" s="155" t="s">
        <v>338</v>
      </c>
    </row>
    <row r="248" spans="1:65" s="13" customFormat="1" ht="10">
      <c r="B248" s="157"/>
      <c r="D248" s="158" t="s">
        <v>156</v>
      </c>
      <c r="E248" s="159" t="s">
        <v>1</v>
      </c>
      <c r="F248" s="160" t="s">
        <v>103</v>
      </c>
      <c r="H248" s="161">
        <v>134.547</v>
      </c>
      <c r="L248" s="157"/>
      <c r="M248" s="162"/>
      <c r="N248" s="163"/>
      <c r="O248" s="163"/>
      <c r="P248" s="163"/>
      <c r="Q248" s="163"/>
      <c r="R248" s="163"/>
      <c r="S248" s="163"/>
      <c r="T248" s="164"/>
      <c r="AT248" s="159" t="s">
        <v>156</v>
      </c>
      <c r="AU248" s="159" t="s">
        <v>85</v>
      </c>
      <c r="AV248" s="13" t="s">
        <v>86</v>
      </c>
      <c r="AW248" s="13" t="s">
        <v>157</v>
      </c>
      <c r="AX248" s="13" t="s">
        <v>75</v>
      </c>
      <c r="AY248" s="159" t="s">
        <v>147</v>
      </c>
    </row>
    <row r="249" spans="1:65" s="2" customFormat="1" ht="16.5" customHeight="1">
      <c r="A249" s="30"/>
      <c r="B249" s="143"/>
      <c r="C249" s="165" t="s">
        <v>339</v>
      </c>
      <c r="D249" s="165" t="s">
        <v>158</v>
      </c>
      <c r="E249" s="166" t="s">
        <v>333</v>
      </c>
      <c r="F249" s="167" t="s">
        <v>334</v>
      </c>
      <c r="G249" s="168" t="s">
        <v>83</v>
      </c>
      <c r="H249" s="169">
        <v>148.00200000000001</v>
      </c>
      <c r="I249" s="170">
        <v>11.4</v>
      </c>
      <c r="J249" s="170">
        <f>ROUND(I249*H249,2)</f>
        <v>1687.22</v>
      </c>
      <c r="K249" s="171"/>
      <c r="L249" s="172"/>
      <c r="M249" s="173" t="s">
        <v>1</v>
      </c>
      <c r="N249" s="174" t="s">
        <v>35</v>
      </c>
      <c r="O249" s="153">
        <v>0</v>
      </c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5" t="s">
        <v>222</v>
      </c>
      <c r="AT249" s="155" t="s">
        <v>158</v>
      </c>
      <c r="AU249" s="155" t="s">
        <v>85</v>
      </c>
      <c r="AY249" s="16" t="s">
        <v>147</v>
      </c>
      <c r="BE249" s="156">
        <f>IF(N249="základní",J249,0)</f>
        <v>1687.22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6" t="s">
        <v>75</v>
      </c>
      <c r="BK249" s="156">
        <f>ROUND(I249*H249,2)</f>
        <v>1687.22</v>
      </c>
      <c r="BL249" s="16" t="s">
        <v>206</v>
      </c>
      <c r="BM249" s="155" t="s">
        <v>340</v>
      </c>
    </row>
    <row r="250" spans="1:65" s="14" customFormat="1" ht="10">
      <c r="B250" s="175"/>
      <c r="D250" s="158" t="s">
        <v>156</v>
      </c>
      <c r="E250" s="176" t="s">
        <v>1</v>
      </c>
      <c r="F250" s="177" t="s">
        <v>196</v>
      </c>
      <c r="H250" s="176" t="s">
        <v>1</v>
      </c>
      <c r="L250" s="175"/>
      <c r="M250" s="178"/>
      <c r="N250" s="179"/>
      <c r="O250" s="179"/>
      <c r="P250" s="179"/>
      <c r="Q250" s="179"/>
      <c r="R250" s="179"/>
      <c r="S250" s="179"/>
      <c r="T250" s="180"/>
      <c r="AT250" s="176" t="s">
        <v>156</v>
      </c>
      <c r="AU250" s="176" t="s">
        <v>85</v>
      </c>
      <c r="AV250" s="14" t="s">
        <v>75</v>
      </c>
      <c r="AW250" s="14" t="s">
        <v>157</v>
      </c>
      <c r="AX250" s="14" t="s">
        <v>70</v>
      </c>
      <c r="AY250" s="176" t="s">
        <v>147</v>
      </c>
    </row>
    <row r="251" spans="1:65" s="13" customFormat="1" ht="10">
      <c r="B251" s="157"/>
      <c r="D251" s="158" t="s">
        <v>156</v>
      </c>
      <c r="E251" s="159" t="s">
        <v>1</v>
      </c>
      <c r="F251" s="160" t="s">
        <v>336</v>
      </c>
      <c r="H251" s="161">
        <v>148.0017</v>
      </c>
      <c r="L251" s="157"/>
      <c r="M251" s="162"/>
      <c r="N251" s="163"/>
      <c r="O251" s="163"/>
      <c r="P251" s="163"/>
      <c r="Q251" s="163"/>
      <c r="R251" s="163"/>
      <c r="S251" s="163"/>
      <c r="T251" s="164"/>
      <c r="AT251" s="159" t="s">
        <v>156</v>
      </c>
      <c r="AU251" s="159" t="s">
        <v>85</v>
      </c>
      <c r="AV251" s="13" t="s">
        <v>86</v>
      </c>
      <c r="AW251" s="13" t="s">
        <v>157</v>
      </c>
      <c r="AX251" s="13" t="s">
        <v>75</v>
      </c>
      <c r="AY251" s="159" t="s">
        <v>147</v>
      </c>
    </row>
    <row r="252" spans="1:65" s="2" customFormat="1" ht="16.5" customHeight="1">
      <c r="A252" s="30"/>
      <c r="B252" s="143"/>
      <c r="C252" s="144" t="s">
        <v>341</v>
      </c>
      <c r="D252" s="144" t="s">
        <v>151</v>
      </c>
      <c r="E252" s="145" t="s">
        <v>342</v>
      </c>
      <c r="F252" s="146" t="s">
        <v>343</v>
      </c>
      <c r="G252" s="147" t="s">
        <v>167</v>
      </c>
      <c r="H252" s="148">
        <v>0</v>
      </c>
      <c r="I252" s="149">
        <v>45.1</v>
      </c>
      <c r="J252" s="149">
        <f>ROUND(I252*H252,2)</f>
        <v>0</v>
      </c>
      <c r="K252" s="150"/>
      <c r="L252" s="31"/>
      <c r="M252" s="151" t="s">
        <v>1</v>
      </c>
      <c r="N252" s="152" t="s">
        <v>35</v>
      </c>
      <c r="O252" s="153">
        <v>0</v>
      </c>
      <c r="P252" s="153">
        <f>O252*H252</f>
        <v>0</v>
      </c>
      <c r="Q252" s="153">
        <v>0</v>
      </c>
      <c r="R252" s="153">
        <f>Q252*H252</f>
        <v>0</v>
      </c>
      <c r="S252" s="153">
        <v>0</v>
      </c>
      <c r="T252" s="154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5" t="s">
        <v>206</v>
      </c>
      <c r="AT252" s="155" t="s">
        <v>151</v>
      </c>
      <c r="AU252" s="155" t="s">
        <v>85</v>
      </c>
      <c r="AY252" s="16" t="s">
        <v>147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6" t="s">
        <v>75</v>
      </c>
      <c r="BK252" s="156">
        <f>ROUND(I252*H252,2)</f>
        <v>0</v>
      </c>
      <c r="BL252" s="16" t="s">
        <v>206</v>
      </c>
      <c r="BM252" s="155" t="s">
        <v>344</v>
      </c>
    </row>
    <row r="253" spans="1:65" s="13" customFormat="1" ht="10">
      <c r="B253" s="157"/>
      <c r="D253" s="158" t="s">
        <v>156</v>
      </c>
      <c r="E253" s="159" t="s">
        <v>1</v>
      </c>
      <c r="F253" s="160" t="s">
        <v>70</v>
      </c>
      <c r="H253" s="161">
        <v>0</v>
      </c>
      <c r="L253" s="157"/>
      <c r="M253" s="162"/>
      <c r="N253" s="163"/>
      <c r="O253" s="163"/>
      <c r="P253" s="163"/>
      <c r="Q253" s="163"/>
      <c r="R253" s="163"/>
      <c r="S253" s="163"/>
      <c r="T253" s="164"/>
      <c r="AT253" s="159" t="s">
        <v>156</v>
      </c>
      <c r="AU253" s="159" t="s">
        <v>85</v>
      </c>
      <c r="AV253" s="13" t="s">
        <v>86</v>
      </c>
      <c r="AW253" s="13" t="s">
        <v>157</v>
      </c>
      <c r="AX253" s="13" t="s">
        <v>75</v>
      </c>
      <c r="AY253" s="159" t="s">
        <v>147</v>
      </c>
    </row>
    <row r="254" spans="1:65" s="2" customFormat="1" ht="16.5" customHeight="1">
      <c r="A254" s="30"/>
      <c r="B254" s="143"/>
      <c r="C254" s="144" t="s">
        <v>345</v>
      </c>
      <c r="D254" s="144" t="s">
        <v>151</v>
      </c>
      <c r="E254" s="145" t="s">
        <v>346</v>
      </c>
      <c r="F254" s="146" t="s">
        <v>347</v>
      </c>
      <c r="G254" s="147" t="s">
        <v>83</v>
      </c>
      <c r="H254" s="148">
        <v>134.547</v>
      </c>
      <c r="I254" s="149">
        <v>235</v>
      </c>
      <c r="J254" s="149">
        <f>ROUND(I254*H254,2)</f>
        <v>31618.55</v>
      </c>
      <c r="K254" s="150"/>
      <c r="L254" s="31"/>
      <c r="M254" s="151" t="s">
        <v>1</v>
      </c>
      <c r="N254" s="152" t="s">
        <v>35</v>
      </c>
      <c r="O254" s="153">
        <v>0</v>
      </c>
      <c r="P254" s="153">
        <f>O254*H254</f>
        <v>0</v>
      </c>
      <c r="Q254" s="153">
        <v>0</v>
      </c>
      <c r="R254" s="153">
        <f>Q254*H254</f>
        <v>0</v>
      </c>
      <c r="S254" s="153">
        <v>0</v>
      </c>
      <c r="T254" s="154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5" t="s">
        <v>206</v>
      </c>
      <c r="AT254" s="155" t="s">
        <v>151</v>
      </c>
      <c r="AU254" s="155" t="s">
        <v>85</v>
      </c>
      <c r="AY254" s="16" t="s">
        <v>147</v>
      </c>
      <c r="BE254" s="156">
        <f>IF(N254="základní",J254,0)</f>
        <v>31618.55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6" t="s">
        <v>75</v>
      </c>
      <c r="BK254" s="156">
        <f>ROUND(I254*H254,2)</f>
        <v>31618.55</v>
      </c>
      <c r="BL254" s="16" t="s">
        <v>206</v>
      </c>
      <c r="BM254" s="155" t="s">
        <v>348</v>
      </c>
    </row>
    <row r="255" spans="1:65" s="13" customFormat="1" ht="10">
      <c r="B255" s="157"/>
      <c r="D255" s="158" t="s">
        <v>156</v>
      </c>
      <c r="E255" s="159" t="s">
        <v>1</v>
      </c>
      <c r="F255" s="160" t="s">
        <v>103</v>
      </c>
      <c r="H255" s="161">
        <v>134.547</v>
      </c>
      <c r="L255" s="157"/>
      <c r="M255" s="162"/>
      <c r="N255" s="163"/>
      <c r="O255" s="163"/>
      <c r="P255" s="163"/>
      <c r="Q255" s="163"/>
      <c r="R255" s="163"/>
      <c r="S255" s="163"/>
      <c r="T255" s="164"/>
      <c r="AT255" s="159" t="s">
        <v>156</v>
      </c>
      <c r="AU255" s="159" t="s">
        <v>85</v>
      </c>
      <c r="AV255" s="13" t="s">
        <v>86</v>
      </c>
      <c r="AW255" s="13" t="s">
        <v>157</v>
      </c>
      <c r="AX255" s="13" t="s">
        <v>75</v>
      </c>
      <c r="AY255" s="159" t="s">
        <v>147</v>
      </c>
    </row>
    <row r="256" spans="1:65" s="2" customFormat="1" ht="16.5" customHeight="1">
      <c r="A256" s="30"/>
      <c r="B256" s="143"/>
      <c r="C256" s="165" t="s">
        <v>349</v>
      </c>
      <c r="D256" s="165" t="s">
        <v>158</v>
      </c>
      <c r="E256" s="166" t="s">
        <v>350</v>
      </c>
      <c r="F256" s="167" t="s">
        <v>351</v>
      </c>
      <c r="G256" s="168" t="s">
        <v>83</v>
      </c>
      <c r="H256" s="169">
        <v>141.274</v>
      </c>
      <c r="I256" s="170">
        <v>505</v>
      </c>
      <c r="J256" s="170">
        <f>ROUND(I256*H256,2)</f>
        <v>71343.37</v>
      </c>
      <c r="K256" s="171"/>
      <c r="L256" s="172"/>
      <c r="M256" s="173" t="s">
        <v>1</v>
      </c>
      <c r="N256" s="174" t="s">
        <v>35</v>
      </c>
      <c r="O256" s="153">
        <v>0</v>
      </c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5" t="s">
        <v>222</v>
      </c>
      <c r="AT256" s="155" t="s">
        <v>158</v>
      </c>
      <c r="AU256" s="155" t="s">
        <v>85</v>
      </c>
      <c r="AY256" s="16" t="s">
        <v>147</v>
      </c>
      <c r="BE256" s="156">
        <f>IF(N256="základní",J256,0)</f>
        <v>71343.37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6" t="s">
        <v>75</v>
      </c>
      <c r="BK256" s="156">
        <f>ROUND(I256*H256,2)</f>
        <v>71343.37</v>
      </c>
      <c r="BL256" s="16" t="s">
        <v>206</v>
      </c>
      <c r="BM256" s="155" t="s">
        <v>352</v>
      </c>
    </row>
    <row r="257" spans="1:65" s="14" customFormat="1" ht="10">
      <c r="B257" s="175"/>
      <c r="D257" s="158" t="s">
        <v>156</v>
      </c>
      <c r="E257" s="176" t="s">
        <v>1</v>
      </c>
      <c r="F257" s="177" t="s">
        <v>196</v>
      </c>
      <c r="H257" s="176" t="s">
        <v>1</v>
      </c>
      <c r="L257" s="175"/>
      <c r="M257" s="178"/>
      <c r="N257" s="179"/>
      <c r="O257" s="179"/>
      <c r="P257" s="179"/>
      <c r="Q257" s="179"/>
      <c r="R257" s="179"/>
      <c r="S257" s="179"/>
      <c r="T257" s="180"/>
      <c r="AT257" s="176" t="s">
        <v>156</v>
      </c>
      <c r="AU257" s="176" t="s">
        <v>85</v>
      </c>
      <c r="AV257" s="14" t="s">
        <v>75</v>
      </c>
      <c r="AW257" s="14" t="s">
        <v>157</v>
      </c>
      <c r="AX257" s="14" t="s">
        <v>70</v>
      </c>
      <c r="AY257" s="176" t="s">
        <v>147</v>
      </c>
    </row>
    <row r="258" spans="1:65" s="13" customFormat="1" ht="10">
      <c r="B258" s="157"/>
      <c r="D258" s="158" t="s">
        <v>156</v>
      </c>
      <c r="E258" s="159" t="s">
        <v>1</v>
      </c>
      <c r="F258" s="160" t="s">
        <v>353</v>
      </c>
      <c r="H258" s="161">
        <v>141.27435</v>
      </c>
      <c r="L258" s="157"/>
      <c r="M258" s="162"/>
      <c r="N258" s="163"/>
      <c r="O258" s="163"/>
      <c r="P258" s="163"/>
      <c r="Q258" s="163"/>
      <c r="R258" s="163"/>
      <c r="S258" s="163"/>
      <c r="T258" s="164"/>
      <c r="AT258" s="159" t="s">
        <v>156</v>
      </c>
      <c r="AU258" s="159" t="s">
        <v>85</v>
      </c>
      <c r="AV258" s="13" t="s">
        <v>86</v>
      </c>
      <c r="AW258" s="13" t="s">
        <v>157</v>
      </c>
      <c r="AX258" s="13" t="s">
        <v>75</v>
      </c>
      <c r="AY258" s="159" t="s">
        <v>147</v>
      </c>
    </row>
    <row r="259" spans="1:65" s="2" customFormat="1" ht="16.5" customHeight="1">
      <c r="A259" s="30"/>
      <c r="B259" s="143"/>
      <c r="C259" s="144" t="s">
        <v>354</v>
      </c>
      <c r="D259" s="144" t="s">
        <v>151</v>
      </c>
      <c r="E259" s="145" t="s">
        <v>355</v>
      </c>
      <c r="F259" s="146" t="s">
        <v>356</v>
      </c>
      <c r="G259" s="147" t="s">
        <v>83</v>
      </c>
      <c r="H259" s="148">
        <v>134.547</v>
      </c>
      <c r="I259" s="149">
        <v>18.100000000000001</v>
      </c>
      <c r="J259" s="149">
        <f>ROUND(I259*H259,2)</f>
        <v>2435.3000000000002</v>
      </c>
      <c r="K259" s="150"/>
      <c r="L259" s="31"/>
      <c r="M259" s="151" t="s">
        <v>1</v>
      </c>
      <c r="N259" s="152" t="s">
        <v>35</v>
      </c>
      <c r="O259" s="153">
        <v>0</v>
      </c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5" t="s">
        <v>206</v>
      </c>
      <c r="AT259" s="155" t="s">
        <v>151</v>
      </c>
      <c r="AU259" s="155" t="s">
        <v>85</v>
      </c>
      <c r="AY259" s="16" t="s">
        <v>147</v>
      </c>
      <c r="BE259" s="156">
        <f>IF(N259="základní",J259,0)</f>
        <v>2435.3000000000002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6" t="s">
        <v>75</v>
      </c>
      <c r="BK259" s="156">
        <f>ROUND(I259*H259,2)</f>
        <v>2435.3000000000002</v>
      </c>
      <c r="BL259" s="16" t="s">
        <v>206</v>
      </c>
      <c r="BM259" s="155" t="s">
        <v>357</v>
      </c>
    </row>
    <row r="260" spans="1:65" s="13" customFormat="1" ht="10">
      <c r="B260" s="157"/>
      <c r="D260" s="158" t="s">
        <v>156</v>
      </c>
      <c r="E260" s="159" t="s">
        <v>1</v>
      </c>
      <c r="F260" s="160" t="s">
        <v>103</v>
      </c>
      <c r="H260" s="161">
        <v>134.547</v>
      </c>
      <c r="L260" s="157"/>
      <c r="M260" s="162"/>
      <c r="N260" s="163"/>
      <c r="O260" s="163"/>
      <c r="P260" s="163"/>
      <c r="Q260" s="163"/>
      <c r="R260" s="163"/>
      <c r="S260" s="163"/>
      <c r="T260" s="164"/>
      <c r="AT260" s="159" t="s">
        <v>156</v>
      </c>
      <c r="AU260" s="159" t="s">
        <v>85</v>
      </c>
      <c r="AV260" s="13" t="s">
        <v>86</v>
      </c>
      <c r="AW260" s="13" t="s">
        <v>157</v>
      </c>
      <c r="AX260" s="13" t="s">
        <v>75</v>
      </c>
      <c r="AY260" s="159" t="s">
        <v>147</v>
      </c>
    </row>
    <row r="261" spans="1:65" s="2" customFormat="1" ht="16.5" customHeight="1">
      <c r="A261" s="30"/>
      <c r="B261" s="143"/>
      <c r="C261" s="165" t="s">
        <v>358</v>
      </c>
      <c r="D261" s="165" t="s">
        <v>158</v>
      </c>
      <c r="E261" s="166" t="s">
        <v>359</v>
      </c>
      <c r="F261" s="167" t="s">
        <v>360</v>
      </c>
      <c r="G261" s="168" t="s">
        <v>83</v>
      </c>
      <c r="H261" s="169">
        <v>141.274</v>
      </c>
      <c r="I261" s="170">
        <v>39.4</v>
      </c>
      <c r="J261" s="170">
        <f>ROUND(I261*H261,2)</f>
        <v>5566.2</v>
      </c>
      <c r="K261" s="171"/>
      <c r="L261" s="172"/>
      <c r="M261" s="173" t="s">
        <v>1</v>
      </c>
      <c r="N261" s="174" t="s">
        <v>35</v>
      </c>
      <c r="O261" s="153">
        <v>0</v>
      </c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5" t="s">
        <v>222</v>
      </c>
      <c r="AT261" s="155" t="s">
        <v>158</v>
      </c>
      <c r="AU261" s="155" t="s">
        <v>85</v>
      </c>
      <c r="AY261" s="16" t="s">
        <v>147</v>
      </c>
      <c r="BE261" s="156">
        <f>IF(N261="základní",J261,0)</f>
        <v>5566.2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6" t="s">
        <v>75</v>
      </c>
      <c r="BK261" s="156">
        <f>ROUND(I261*H261,2)</f>
        <v>5566.2</v>
      </c>
      <c r="BL261" s="16" t="s">
        <v>206</v>
      </c>
      <c r="BM261" s="155" t="s">
        <v>361</v>
      </c>
    </row>
    <row r="262" spans="1:65" s="14" customFormat="1" ht="10">
      <c r="B262" s="175"/>
      <c r="D262" s="158" t="s">
        <v>156</v>
      </c>
      <c r="E262" s="176" t="s">
        <v>1</v>
      </c>
      <c r="F262" s="177" t="s">
        <v>196</v>
      </c>
      <c r="H262" s="176" t="s">
        <v>1</v>
      </c>
      <c r="L262" s="175"/>
      <c r="M262" s="178"/>
      <c r="N262" s="179"/>
      <c r="O262" s="179"/>
      <c r="P262" s="179"/>
      <c r="Q262" s="179"/>
      <c r="R262" s="179"/>
      <c r="S262" s="179"/>
      <c r="T262" s="180"/>
      <c r="AT262" s="176" t="s">
        <v>156</v>
      </c>
      <c r="AU262" s="176" t="s">
        <v>85</v>
      </c>
      <c r="AV262" s="14" t="s">
        <v>75</v>
      </c>
      <c r="AW262" s="14" t="s">
        <v>157</v>
      </c>
      <c r="AX262" s="14" t="s">
        <v>70</v>
      </c>
      <c r="AY262" s="176" t="s">
        <v>147</v>
      </c>
    </row>
    <row r="263" spans="1:65" s="13" customFormat="1" ht="10">
      <c r="B263" s="157"/>
      <c r="D263" s="158" t="s">
        <v>156</v>
      </c>
      <c r="E263" s="159" t="s">
        <v>1</v>
      </c>
      <c r="F263" s="160" t="s">
        <v>353</v>
      </c>
      <c r="H263" s="161">
        <v>141.27435</v>
      </c>
      <c r="L263" s="157"/>
      <c r="M263" s="162"/>
      <c r="N263" s="163"/>
      <c r="O263" s="163"/>
      <c r="P263" s="163"/>
      <c r="Q263" s="163"/>
      <c r="R263" s="163"/>
      <c r="S263" s="163"/>
      <c r="T263" s="164"/>
      <c r="AT263" s="159" t="s">
        <v>156</v>
      </c>
      <c r="AU263" s="159" t="s">
        <v>85</v>
      </c>
      <c r="AV263" s="13" t="s">
        <v>86</v>
      </c>
      <c r="AW263" s="13" t="s">
        <v>157</v>
      </c>
      <c r="AX263" s="13" t="s">
        <v>75</v>
      </c>
      <c r="AY263" s="159" t="s">
        <v>147</v>
      </c>
    </row>
    <row r="264" spans="1:65" s="2" customFormat="1" ht="16.5" customHeight="1">
      <c r="A264" s="30"/>
      <c r="B264" s="143"/>
      <c r="C264" s="165" t="s">
        <v>362</v>
      </c>
      <c r="D264" s="165" t="s">
        <v>158</v>
      </c>
      <c r="E264" s="166" t="s">
        <v>363</v>
      </c>
      <c r="F264" s="167" t="s">
        <v>364</v>
      </c>
      <c r="G264" s="168" t="s">
        <v>167</v>
      </c>
      <c r="H264" s="169">
        <v>0</v>
      </c>
      <c r="I264" s="170">
        <v>50.5</v>
      </c>
      <c r="J264" s="170">
        <f>ROUND(I264*H264,2)</f>
        <v>0</v>
      </c>
      <c r="K264" s="171"/>
      <c r="L264" s="172"/>
      <c r="M264" s="173" t="s">
        <v>1</v>
      </c>
      <c r="N264" s="174" t="s">
        <v>35</v>
      </c>
      <c r="O264" s="153">
        <v>0</v>
      </c>
      <c r="P264" s="153">
        <f>O264*H264</f>
        <v>0</v>
      </c>
      <c r="Q264" s="153">
        <v>0</v>
      </c>
      <c r="R264" s="153">
        <f>Q264*H264</f>
        <v>0</v>
      </c>
      <c r="S264" s="153">
        <v>0</v>
      </c>
      <c r="T264" s="154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5" t="s">
        <v>295</v>
      </c>
      <c r="AT264" s="155" t="s">
        <v>158</v>
      </c>
      <c r="AU264" s="155" t="s">
        <v>85</v>
      </c>
      <c r="AY264" s="16" t="s">
        <v>147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6" t="s">
        <v>75</v>
      </c>
      <c r="BK264" s="156">
        <f>ROUND(I264*H264,2)</f>
        <v>0</v>
      </c>
      <c r="BL264" s="16" t="s">
        <v>295</v>
      </c>
      <c r="BM264" s="155" t="s">
        <v>365</v>
      </c>
    </row>
    <row r="265" spans="1:65" s="13" customFormat="1" ht="10">
      <c r="B265" s="157"/>
      <c r="D265" s="158" t="s">
        <v>156</v>
      </c>
      <c r="E265" s="159" t="s">
        <v>1</v>
      </c>
      <c r="F265" s="160" t="s">
        <v>70</v>
      </c>
      <c r="H265" s="161">
        <v>0</v>
      </c>
      <c r="L265" s="157"/>
      <c r="M265" s="162"/>
      <c r="N265" s="163"/>
      <c r="O265" s="163"/>
      <c r="P265" s="163"/>
      <c r="Q265" s="163"/>
      <c r="R265" s="163"/>
      <c r="S265" s="163"/>
      <c r="T265" s="164"/>
      <c r="AT265" s="159" t="s">
        <v>156</v>
      </c>
      <c r="AU265" s="159" t="s">
        <v>85</v>
      </c>
      <c r="AV265" s="13" t="s">
        <v>86</v>
      </c>
      <c r="AW265" s="13" t="s">
        <v>157</v>
      </c>
      <c r="AX265" s="13" t="s">
        <v>75</v>
      </c>
      <c r="AY265" s="159" t="s">
        <v>147</v>
      </c>
    </row>
    <row r="266" spans="1:65" s="12" customFormat="1" ht="25.9" customHeight="1">
      <c r="B266" s="131"/>
      <c r="D266" s="132" t="s">
        <v>69</v>
      </c>
      <c r="E266" s="133" t="s">
        <v>366</v>
      </c>
      <c r="F266" s="133" t="s">
        <v>367</v>
      </c>
      <c r="J266" s="134">
        <f>BK266</f>
        <v>567377.12999999989</v>
      </c>
      <c r="L266" s="131"/>
      <c r="M266" s="135"/>
      <c r="N266" s="136"/>
      <c r="O266" s="136"/>
      <c r="P266" s="137">
        <f>P267</f>
        <v>0</v>
      </c>
      <c r="Q266" s="136"/>
      <c r="R266" s="137">
        <f>R267</f>
        <v>0</v>
      </c>
      <c r="S266" s="136"/>
      <c r="T266" s="138">
        <f>T267</f>
        <v>0</v>
      </c>
      <c r="AR266" s="132" t="s">
        <v>75</v>
      </c>
      <c r="AT266" s="139" t="s">
        <v>69</v>
      </c>
      <c r="AU266" s="139" t="s">
        <v>70</v>
      </c>
      <c r="AY266" s="132" t="s">
        <v>147</v>
      </c>
      <c r="BK266" s="140">
        <f>BK267</f>
        <v>567377.12999999989</v>
      </c>
    </row>
    <row r="267" spans="1:65" s="12" customFormat="1" ht="22.75" customHeight="1">
      <c r="B267" s="131"/>
      <c r="D267" s="132" t="s">
        <v>69</v>
      </c>
      <c r="E267" s="141" t="s">
        <v>368</v>
      </c>
      <c r="F267" s="141" t="s">
        <v>369</v>
      </c>
      <c r="J267" s="142">
        <f>BK267</f>
        <v>567377.12999999989</v>
      </c>
      <c r="L267" s="131"/>
      <c r="M267" s="135"/>
      <c r="N267" s="136"/>
      <c r="O267" s="136"/>
      <c r="P267" s="137">
        <f>P268</f>
        <v>0</v>
      </c>
      <c r="Q267" s="136"/>
      <c r="R267" s="137">
        <f>R268</f>
        <v>0</v>
      </c>
      <c r="S267" s="136"/>
      <c r="T267" s="138">
        <f>T268</f>
        <v>0</v>
      </c>
      <c r="AR267" s="132" t="s">
        <v>75</v>
      </c>
      <c r="AT267" s="139" t="s">
        <v>69</v>
      </c>
      <c r="AU267" s="139" t="s">
        <v>75</v>
      </c>
      <c r="AY267" s="132" t="s">
        <v>147</v>
      </c>
      <c r="BK267" s="140">
        <f>BK268</f>
        <v>567377.12999999989</v>
      </c>
    </row>
    <row r="268" spans="1:65" s="12" customFormat="1" ht="20.9" customHeight="1">
      <c r="B268" s="131"/>
      <c r="D268" s="132" t="s">
        <v>69</v>
      </c>
      <c r="E268" s="141" t="s">
        <v>370</v>
      </c>
      <c r="F268" s="141" t="s">
        <v>107</v>
      </c>
      <c r="J268" s="142">
        <f>BK268</f>
        <v>567377.12999999989</v>
      </c>
      <c r="L268" s="131"/>
      <c r="M268" s="135"/>
      <c r="N268" s="136"/>
      <c r="O268" s="136"/>
      <c r="P268" s="137">
        <f>SUM(P269:P326)</f>
        <v>0</v>
      </c>
      <c r="Q268" s="136"/>
      <c r="R268" s="137">
        <f>SUM(R269:R326)</f>
        <v>0</v>
      </c>
      <c r="S268" s="136"/>
      <c r="T268" s="138">
        <f>SUM(T269:T326)</f>
        <v>0</v>
      </c>
      <c r="AR268" s="132" t="s">
        <v>75</v>
      </c>
      <c r="AT268" s="139" t="s">
        <v>69</v>
      </c>
      <c r="AU268" s="139" t="s">
        <v>86</v>
      </c>
      <c r="AY268" s="132" t="s">
        <v>147</v>
      </c>
      <c r="BK268" s="140">
        <f>SUM(BK269:BK326)</f>
        <v>567377.12999999989</v>
      </c>
    </row>
    <row r="269" spans="1:65" s="2" customFormat="1" ht="16.5" customHeight="1">
      <c r="A269" s="30"/>
      <c r="B269" s="143"/>
      <c r="C269" s="144" t="s">
        <v>371</v>
      </c>
      <c r="D269" s="144" t="s">
        <v>151</v>
      </c>
      <c r="E269" s="145" t="s">
        <v>372</v>
      </c>
      <c r="F269" s="146" t="s">
        <v>373</v>
      </c>
      <c r="G269" s="147" t="s">
        <v>194</v>
      </c>
      <c r="H269" s="148">
        <v>18.739999999999998</v>
      </c>
      <c r="I269" s="149">
        <v>3040</v>
      </c>
      <c r="J269" s="149">
        <f>ROUND(I269*H269,2)</f>
        <v>56969.599999999999</v>
      </c>
      <c r="K269" s="150"/>
      <c r="L269" s="31"/>
      <c r="M269" s="151" t="s">
        <v>1</v>
      </c>
      <c r="N269" s="152" t="s">
        <v>35</v>
      </c>
      <c r="O269" s="153">
        <v>0</v>
      </c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5" t="s">
        <v>154</v>
      </c>
      <c r="AT269" s="155" t="s">
        <v>151</v>
      </c>
      <c r="AU269" s="155" t="s">
        <v>85</v>
      </c>
      <c r="AY269" s="16" t="s">
        <v>147</v>
      </c>
      <c r="BE269" s="156">
        <f>IF(N269="základní",J269,0)</f>
        <v>56969.599999999999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6" t="s">
        <v>75</v>
      </c>
      <c r="BK269" s="156">
        <f>ROUND(I269*H269,2)</f>
        <v>56969.599999999999</v>
      </c>
      <c r="BL269" s="16" t="s">
        <v>154</v>
      </c>
      <c r="BM269" s="155" t="s">
        <v>374</v>
      </c>
    </row>
    <row r="270" spans="1:65" s="14" customFormat="1" ht="10">
      <c r="B270" s="175"/>
      <c r="D270" s="158" t="s">
        <v>156</v>
      </c>
      <c r="E270" s="176" t="s">
        <v>1</v>
      </c>
      <c r="F270" s="177" t="s">
        <v>196</v>
      </c>
      <c r="H270" s="176" t="s">
        <v>1</v>
      </c>
      <c r="L270" s="175"/>
      <c r="M270" s="178"/>
      <c r="N270" s="179"/>
      <c r="O270" s="179"/>
      <c r="P270" s="179"/>
      <c r="Q270" s="179"/>
      <c r="R270" s="179"/>
      <c r="S270" s="179"/>
      <c r="T270" s="180"/>
      <c r="AT270" s="176" t="s">
        <v>156</v>
      </c>
      <c r="AU270" s="176" t="s">
        <v>85</v>
      </c>
      <c r="AV270" s="14" t="s">
        <v>75</v>
      </c>
      <c r="AW270" s="14" t="s">
        <v>157</v>
      </c>
      <c r="AX270" s="14" t="s">
        <v>70</v>
      </c>
      <c r="AY270" s="176" t="s">
        <v>147</v>
      </c>
    </row>
    <row r="271" spans="1:65" s="13" customFormat="1" ht="10">
      <c r="B271" s="157"/>
      <c r="D271" s="158" t="s">
        <v>156</v>
      </c>
      <c r="E271" s="159" t="s">
        <v>1</v>
      </c>
      <c r="F271" s="160" t="s">
        <v>375</v>
      </c>
      <c r="H271" s="161">
        <v>18.740382832500099</v>
      </c>
      <c r="L271" s="157"/>
      <c r="M271" s="162"/>
      <c r="N271" s="163"/>
      <c r="O271" s="163"/>
      <c r="P271" s="163"/>
      <c r="Q271" s="163"/>
      <c r="R271" s="163"/>
      <c r="S271" s="163"/>
      <c r="T271" s="164"/>
      <c r="AT271" s="159" t="s">
        <v>156</v>
      </c>
      <c r="AU271" s="159" t="s">
        <v>85</v>
      </c>
      <c r="AV271" s="13" t="s">
        <v>86</v>
      </c>
      <c r="AW271" s="13" t="s">
        <v>157</v>
      </c>
      <c r="AX271" s="13" t="s">
        <v>75</v>
      </c>
      <c r="AY271" s="159" t="s">
        <v>147</v>
      </c>
    </row>
    <row r="272" spans="1:65" s="2" customFormat="1" ht="16.5" customHeight="1">
      <c r="A272" s="30"/>
      <c r="B272" s="143"/>
      <c r="C272" s="144" t="s">
        <v>376</v>
      </c>
      <c r="D272" s="144" t="s">
        <v>151</v>
      </c>
      <c r="E272" s="145" t="s">
        <v>377</v>
      </c>
      <c r="F272" s="146" t="s">
        <v>378</v>
      </c>
      <c r="G272" s="147" t="s">
        <v>83</v>
      </c>
      <c r="H272" s="148">
        <v>133.86000000000001</v>
      </c>
      <c r="I272" s="149">
        <v>362</v>
      </c>
      <c r="J272" s="149">
        <f>ROUND(I272*H272,2)</f>
        <v>48457.32</v>
      </c>
      <c r="K272" s="150"/>
      <c r="L272" s="31"/>
      <c r="M272" s="151" t="s">
        <v>1</v>
      </c>
      <c r="N272" s="152" t="s">
        <v>35</v>
      </c>
      <c r="O272" s="153">
        <v>0</v>
      </c>
      <c r="P272" s="153">
        <f>O272*H272</f>
        <v>0</v>
      </c>
      <c r="Q272" s="153">
        <v>0</v>
      </c>
      <c r="R272" s="153">
        <f>Q272*H272</f>
        <v>0</v>
      </c>
      <c r="S272" s="153">
        <v>0</v>
      </c>
      <c r="T272" s="154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5" t="s">
        <v>154</v>
      </c>
      <c r="AT272" s="155" t="s">
        <v>151</v>
      </c>
      <c r="AU272" s="155" t="s">
        <v>85</v>
      </c>
      <c r="AY272" s="16" t="s">
        <v>147</v>
      </c>
      <c r="BE272" s="156">
        <f>IF(N272="základní",J272,0)</f>
        <v>48457.32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6" t="s">
        <v>75</v>
      </c>
      <c r="BK272" s="156">
        <f>ROUND(I272*H272,2)</f>
        <v>48457.32</v>
      </c>
      <c r="BL272" s="16" t="s">
        <v>154</v>
      </c>
      <c r="BM272" s="155" t="s">
        <v>379</v>
      </c>
    </row>
    <row r="273" spans="1:65" s="13" customFormat="1" ht="10">
      <c r="B273" s="157"/>
      <c r="D273" s="158" t="s">
        <v>156</v>
      </c>
      <c r="E273" s="159" t="s">
        <v>1</v>
      </c>
      <c r="F273" s="160" t="s">
        <v>106</v>
      </c>
      <c r="H273" s="161">
        <v>133.85987737500099</v>
      </c>
      <c r="L273" s="157"/>
      <c r="M273" s="162"/>
      <c r="N273" s="163"/>
      <c r="O273" s="163"/>
      <c r="P273" s="163"/>
      <c r="Q273" s="163"/>
      <c r="R273" s="163"/>
      <c r="S273" s="163"/>
      <c r="T273" s="164"/>
      <c r="AT273" s="159" t="s">
        <v>156</v>
      </c>
      <c r="AU273" s="159" t="s">
        <v>85</v>
      </c>
      <c r="AV273" s="13" t="s">
        <v>86</v>
      </c>
      <c r="AW273" s="13" t="s">
        <v>157</v>
      </c>
      <c r="AX273" s="13" t="s">
        <v>75</v>
      </c>
      <c r="AY273" s="159" t="s">
        <v>147</v>
      </c>
    </row>
    <row r="274" spans="1:65" s="2" customFormat="1" ht="16.5" customHeight="1">
      <c r="A274" s="30"/>
      <c r="B274" s="143"/>
      <c r="C274" s="144" t="s">
        <v>380</v>
      </c>
      <c r="D274" s="144" t="s">
        <v>151</v>
      </c>
      <c r="E274" s="145" t="s">
        <v>381</v>
      </c>
      <c r="F274" s="146" t="s">
        <v>382</v>
      </c>
      <c r="G274" s="147" t="s">
        <v>83</v>
      </c>
      <c r="H274" s="148">
        <v>133.86000000000001</v>
      </c>
      <c r="I274" s="149">
        <v>107</v>
      </c>
      <c r="J274" s="149">
        <f>ROUND(I274*H274,2)</f>
        <v>14323.02</v>
      </c>
      <c r="K274" s="150"/>
      <c r="L274" s="31"/>
      <c r="M274" s="151" t="s">
        <v>1</v>
      </c>
      <c r="N274" s="152" t="s">
        <v>35</v>
      </c>
      <c r="O274" s="153">
        <v>0</v>
      </c>
      <c r="P274" s="153">
        <f>O274*H274</f>
        <v>0</v>
      </c>
      <c r="Q274" s="153">
        <v>0</v>
      </c>
      <c r="R274" s="153">
        <f>Q274*H274</f>
        <v>0</v>
      </c>
      <c r="S274" s="153">
        <v>0</v>
      </c>
      <c r="T274" s="154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5" t="s">
        <v>154</v>
      </c>
      <c r="AT274" s="155" t="s">
        <v>151</v>
      </c>
      <c r="AU274" s="155" t="s">
        <v>85</v>
      </c>
      <c r="AY274" s="16" t="s">
        <v>147</v>
      </c>
      <c r="BE274" s="156">
        <f>IF(N274="základní",J274,0)</f>
        <v>14323.02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6" t="s">
        <v>75</v>
      </c>
      <c r="BK274" s="156">
        <f>ROUND(I274*H274,2)</f>
        <v>14323.02</v>
      </c>
      <c r="BL274" s="16" t="s">
        <v>154</v>
      </c>
      <c r="BM274" s="155" t="s">
        <v>383</v>
      </c>
    </row>
    <row r="275" spans="1:65" s="13" customFormat="1" ht="10">
      <c r="B275" s="157"/>
      <c r="D275" s="158" t="s">
        <v>156</v>
      </c>
      <c r="E275" s="159" t="s">
        <v>1</v>
      </c>
      <c r="F275" s="160" t="s">
        <v>106</v>
      </c>
      <c r="H275" s="161">
        <v>133.85987737500099</v>
      </c>
      <c r="L275" s="157"/>
      <c r="M275" s="162"/>
      <c r="N275" s="163"/>
      <c r="O275" s="163"/>
      <c r="P275" s="163"/>
      <c r="Q275" s="163"/>
      <c r="R275" s="163"/>
      <c r="S275" s="163"/>
      <c r="T275" s="164"/>
      <c r="AT275" s="159" t="s">
        <v>156</v>
      </c>
      <c r="AU275" s="159" t="s">
        <v>85</v>
      </c>
      <c r="AV275" s="13" t="s">
        <v>86</v>
      </c>
      <c r="AW275" s="13" t="s">
        <v>157</v>
      </c>
      <c r="AX275" s="13" t="s">
        <v>75</v>
      </c>
      <c r="AY275" s="159" t="s">
        <v>147</v>
      </c>
    </row>
    <row r="276" spans="1:65" s="2" customFormat="1" ht="16.5" customHeight="1">
      <c r="A276" s="30"/>
      <c r="B276" s="143"/>
      <c r="C276" s="144" t="s">
        <v>384</v>
      </c>
      <c r="D276" s="144" t="s">
        <v>151</v>
      </c>
      <c r="E276" s="145" t="s">
        <v>385</v>
      </c>
      <c r="F276" s="146" t="s">
        <v>386</v>
      </c>
      <c r="G276" s="147" t="s">
        <v>83</v>
      </c>
      <c r="H276" s="148">
        <v>133.86000000000001</v>
      </c>
      <c r="I276" s="149">
        <v>143</v>
      </c>
      <c r="J276" s="149">
        <f>ROUND(I276*H276,2)</f>
        <v>19141.98</v>
      </c>
      <c r="K276" s="150"/>
      <c r="L276" s="31"/>
      <c r="M276" s="151" t="s">
        <v>1</v>
      </c>
      <c r="N276" s="152" t="s">
        <v>35</v>
      </c>
      <c r="O276" s="153">
        <v>0</v>
      </c>
      <c r="P276" s="153">
        <f>O276*H276</f>
        <v>0</v>
      </c>
      <c r="Q276" s="153">
        <v>0</v>
      </c>
      <c r="R276" s="153">
        <f>Q276*H276</f>
        <v>0</v>
      </c>
      <c r="S276" s="153">
        <v>0</v>
      </c>
      <c r="T276" s="154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5" t="s">
        <v>154</v>
      </c>
      <c r="AT276" s="155" t="s">
        <v>151</v>
      </c>
      <c r="AU276" s="155" t="s">
        <v>85</v>
      </c>
      <c r="AY276" s="16" t="s">
        <v>147</v>
      </c>
      <c r="BE276" s="156">
        <f>IF(N276="základní",J276,0)</f>
        <v>19141.98</v>
      </c>
      <c r="BF276" s="156">
        <f>IF(N276="snížená",J276,0)</f>
        <v>0</v>
      </c>
      <c r="BG276" s="156">
        <f>IF(N276="zákl. přenesená",J276,0)</f>
        <v>0</v>
      </c>
      <c r="BH276" s="156">
        <f>IF(N276="sníž. přenesená",J276,0)</f>
        <v>0</v>
      </c>
      <c r="BI276" s="156">
        <f>IF(N276="nulová",J276,0)</f>
        <v>0</v>
      </c>
      <c r="BJ276" s="16" t="s">
        <v>75</v>
      </c>
      <c r="BK276" s="156">
        <f>ROUND(I276*H276,2)</f>
        <v>19141.98</v>
      </c>
      <c r="BL276" s="16" t="s">
        <v>154</v>
      </c>
      <c r="BM276" s="155" t="s">
        <v>387</v>
      </c>
    </row>
    <row r="277" spans="1:65" s="13" customFormat="1" ht="10">
      <c r="B277" s="157"/>
      <c r="D277" s="158" t="s">
        <v>156</v>
      </c>
      <c r="E277" s="159" t="s">
        <v>1</v>
      </c>
      <c r="F277" s="160" t="s">
        <v>106</v>
      </c>
      <c r="H277" s="161">
        <v>133.85987737500099</v>
      </c>
      <c r="L277" s="157"/>
      <c r="M277" s="162"/>
      <c r="N277" s="163"/>
      <c r="O277" s="163"/>
      <c r="P277" s="163"/>
      <c r="Q277" s="163"/>
      <c r="R277" s="163"/>
      <c r="S277" s="163"/>
      <c r="T277" s="164"/>
      <c r="AT277" s="159" t="s">
        <v>156</v>
      </c>
      <c r="AU277" s="159" t="s">
        <v>85</v>
      </c>
      <c r="AV277" s="13" t="s">
        <v>86</v>
      </c>
      <c r="AW277" s="13" t="s">
        <v>157</v>
      </c>
      <c r="AX277" s="13" t="s">
        <v>75</v>
      </c>
      <c r="AY277" s="159" t="s">
        <v>147</v>
      </c>
    </row>
    <row r="278" spans="1:65" s="2" customFormat="1" ht="16.5" customHeight="1">
      <c r="A278" s="30"/>
      <c r="B278" s="143"/>
      <c r="C278" s="144" t="s">
        <v>388</v>
      </c>
      <c r="D278" s="144" t="s">
        <v>151</v>
      </c>
      <c r="E278" s="145" t="s">
        <v>389</v>
      </c>
      <c r="F278" s="146" t="s">
        <v>390</v>
      </c>
      <c r="G278" s="147" t="s">
        <v>83</v>
      </c>
      <c r="H278" s="148">
        <v>133.86000000000001</v>
      </c>
      <c r="I278" s="149">
        <v>40.9</v>
      </c>
      <c r="J278" s="149">
        <f>ROUND(I278*H278,2)</f>
        <v>5474.87</v>
      </c>
      <c r="K278" s="150"/>
      <c r="L278" s="31"/>
      <c r="M278" s="151" t="s">
        <v>1</v>
      </c>
      <c r="N278" s="152" t="s">
        <v>35</v>
      </c>
      <c r="O278" s="153">
        <v>0</v>
      </c>
      <c r="P278" s="153">
        <f>O278*H278</f>
        <v>0</v>
      </c>
      <c r="Q278" s="153">
        <v>0</v>
      </c>
      <c r="R278" s="153">
        <f>Q278*H278</f>
        <v>0</v>
      </c>
      <c r="S278" s="153">
        <v>0</v>
      </c>
      <c r="T278" s="154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5" t="s">
        <v>154</v>
      </c>
      <c r="AT278" s="155" t="s">
        <v>151</v>
      </c>
      <c r="AU278" s="155" t="s">
        <v>85</v>
      </c>
      <c r="AY278" s="16" t="s">
        <v>147</v>
      </c>
      <c r="BE278" s="156">
        <f>IF(N278="základní",J278,0)</f>
        <v>5474.87</v>
      </c>
      <c r="BF278" s="156">
        <f>IF(N278="snížená",J278,0)</f>
        <v>0</v>
      </c>
      <c r="BG278" s="156">
        <f>IF(N278="zákl. přenesená",J278,0)</f>
        <v>0</v>
      </c>
      <c r="BH278" s="156">
        <f>IF(N278="sníž. přenesená",J278,0)</f>
        <v>0</v>
      </c>
      <c r="BI278" s="156">
        <f>IF(N278="nulová",J278,0)</f>
        <v>0</v>
      </c>
      <c r="BJ278" s="16" t="s">
        <v>75</v>
      </c>
      <c r="BK278" s="156">
        <f>ROUND(I278*H278,2)</f>
        <v>5474.87</v>
      </c>
      <c r="BL278" s="16" t="s">
        <v>154</v>
      </c>
      <c r="BM278" s="155" t="s">
        <v>391</v>
      </c>
    </row>
    <row r="279" spans="1:65" s="13" customFormat="1" ht="10">
      <c r="B279" s="157"/>
      <c r="D279" s="158" t="s">
        <v>156</v>
      </c>
      <c r="E279" s="159" t="s">
        <v>1</v>
      </c>
      <c r="F279" s="160" t="s">
        <v>106</v>
      </c>
      <c r="H279" s="161">
        <v>133.85987737500099</v>
      </c>
      <c r="L279" s="157"/>
      <c r="M279" s="162"/>
      <c r="N279" s="163"/>
      <c r="O279" s="163"/>
      <c r="P279" s="163"/>
      <c r="Q279" s="163"/>
      <c r="R279" s="163"/>
      <c r="S279" s="163"/>
      <c r="T279" s="164"/>
      <c r="AT279" s="159" t="s">
        <v>156</v>
      </c>
      <c r="AU279" s="159" t="s">
        <v>85</v>
      </c>
      <c r="AV279" s="13" t="s">
        <v>86</v>
      </c>
      <c r="AW279" s="13" t="s">
        <v>157</v>
      </c>
      <c r="AX279" s="13" t="s">
        <v>75</v>
      </c>
      <c r="AY279" s="159" t="s">
        <v>147</v>
      </c>
    </row>
    <row r="280" spans="1:65" s="2" customFormat="1" ht="16.5" customHeight="1">
      <c r="A280" s="30"/>
      <c r="B280" s="143"/>
      <c r="C280" s="144" t="s">
        <v>392</v>
      </c>
      <c r="D280" s="144" t="s">
        <v>151</v>
      </c>
      <c r="E280" s="145" t="s">
        <v>393</v>
      </c>
      <c r="F280" s="146" t="s">
        <v>394</v>
      </c>
      <c r="G280" s="147" t="s">
        <v>213</v>
      </c>
      <c r="H280" s="148">
        <v>2.8109999999999999</v>
      </c>
      <c r="I280" s="149">
        <v>46300</v>
      </c>
      <c r="J280" s="149">
        <f>ROUND(I280*H280,2)</f>
        <v>130149.3</v>
      </c>
      <c r="K280" s="150"/>
      <c r="L280" s="31"/>
      <c r="M280" s="151" t="s">
        <v>1</v>
      </c>
      <c r="N280" s="152" t="s">
        <v>35</v>
      </c>
      <c r="O280" s="153">
        <v>0</v>
      </c>
      <c r="P280" s="153">
        <f>O280*H280</f>
        <v>0</v>
      </c>
      <c r="Q280" s="153">
        <v>0</v>
      </c>
      <c r="R280" s="153">
        <f>Q280*H280</f>
        <v>0</v>
      </c>
      <c r="S280" s="153">
        <v>0</v>
      </c>
      <c r="T280" s="154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5" t="s">
        <v>154</v>
      </c>
      <c r="AT280" s="155" t="s">
        <v>151</v>
      </c>
      <c r="AU280" s="155" t="s">
        <v>85</v>
      </c>
      <c r="AY280" s="16" t="s">
        <v>147</v>
      </c>
      <c r="BE280" s="156">
        <f>IF(N280="základní",J280,0)</f>
        <v>130149.3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6" t="s">
        <v>75</v>
      </c>
      <c r="BK280" s="156">
        <f>ROUND(I280*H280,2)</f>
        <v>130149.3</v>
      </c>
      <c r="BL280" s="16" t="s">
        <v>154</v>
      </c>
      <c r="BM280" s="155" t="s">
        <v>395</v>
      </c>
    </row>
    <row r="281" spans="1:65" s="14" customFormat="1" ht="10">
      <c r="B281" s="175"/>
      <c r="D281" s="158" t="s">
        <v>156</v>
      </c>
      <c r="E281" s="176" t="s">
        <v>1</v>
      </c>
      <c r="F281" s="177" t="s">
        <v>196</v>
      </c>
      <c r="H281" s="176" t="s">
        <v>1</v>
      </c>
      <c r="L281" s="175"/>
      <c r="M281" s="178"/>
      <c r="N281" s="179"/>
      <c r="O281" s="179"/>
      <c r="P281" s="179"/>
      <c r="Q281" s="179"/>
      <c r="R281" s="179"/>
      <c r="S281" s="179"/>
      <c r="T281" s="180"/>
      <c r="AT281" s="176" t="s">
        <v>156</v>
      </c>
      <c r="AU281" s="176" t="s">
        <v>85</v>
      </c>
      <c r="AV281" s="14" t="s">
        <v>75</v>
      </c>
      <c r="AW281" s="14" t="s">
        <v>157</v>
      </c>
      <c r="AX281" s="14" t="s">
        <v>70</v>
      </c>
      <c r="AY281" s="176" t="s">
        <v>147</v>
      </c>
    </row>
    <row r="282" spans="1:65" s="13" customFormat="1" ht="10">
      <c r="B282" s="157"/>
      <c r="D282" s="158" t="s">
        <v>156</v>
      </c>
      <c r="E282" s="159" t="s">
        <v>1</v>
      </c>
      <c r="F282" s="160" t="s">
        <v>396</v>
      </c>
      <c r="H282" s="161">
        <v>2.81105742487502</v>
      </c>
      <c r="L282" s="157"/>
      <c r="M282" s="162"/>
      <c r="N282" s="163"/>
      <c r="O282" s="163"/>
      <c r="P282" s="163"/>
      <c r="Q282" s="163"/>
      <c r="R282" s="163"/>
      <c r="S282" s="163"/>
      <c r="T282" s="164"/>
      <c r="AT282" s="159" t="s">
        <v>156</v>
      </c>
      <c r="AU282" s="159" t="s">
        <v>85</v>
      </c>
      <c r="AV282" s="13" t="s">
        <v>86</v>
      </c>
      <c r="AW282" s="13" t="s">
        <v>157</v>
      </c>
      <c r="AX282" s="13" t="s">
        <v>75</v>
      </c>
      <c r="AY282" s="159" t="s">
        <v>147</v>
      </c>
    </row>
    <row r="283" spans="1:65" s="2" customFormat="1" ht="16.5" customHeight="1">
      <c r="A283" s="30"/>
      <c r="B283" s="143"/>
      <c r="C283" s="144" t="s">
        <v>397</v>
      </c>
      <c r="D283" s="144" t="s">
        <v>151</v>
      </c>
      <c r="E283" s="145" t="s">
        <v>398</v>
      </c>
      <c r="F283" s="146" t="s">
        <v>399</v>
      </c>
      <c r="G283" s="147" t="s">
        <v>83</v>
      </c>
      <c r="H283" s="148">
        <v>133.86000000000001</v>
      </c>
      <c r="I283" s="149">
        <v>85.1</v>
      </c>
      <c r="J283" s="149">
        <f>ROUND(I283*H283,2)</f>
        <v>11391.49</v>
      </c>
      <c r="K283" s="150"/>
      <c r="L283" s="31"/>
      <c r="M283" s="151" t="s">
        <v>1</v>
      </c>
      <c r="N283" s="152" t="s">
        <v>35</v>
      </c>
      <c r="O283" s="153">
        <v>0</v>
      </c>
      <c r="P283" s="153">
        <f>O283*H283</f>
        <v>0</v>
      </c>
      <c r="Q283" s="153">
        <v>0</v>
      </c>
      <c r="R283" s="153">
        <f>Q283*H283</f>
        <v>0</v>
      </c>
      <c r="S283" s="153">
        <v>0</v>
      </c>
      <c r="T283" s="154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5" t="s">
        <v>154</v>
      </c>
      <c r="AT283" s="155" t="s">
        <v>151</v>
      </c>
      <c r="AU283" s="155" t="s">
        <v>85</v>
      </c>
      <c r="AY283" s="16" t="s">
        <v>147</v>
      </c>
      <c r="BE283" s="156">
        <f>IF(N283="základní",J283,0)</f>
        <v>11391.49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6" t="s">
        <v>75</v>
      </c>
      <c r="BK283" s="156">
        <f>ROUND(I283*H283,2)</f>
        <v>11391.49</v>
      </c>
      <c r="BL283" s="16" t="s">
        <v>154</v>
      </c>
      <c r="BM283" s="155" t="s">
        <v>400</v>
      </c>
    </row>
    <row r="284" spans="1:65" s="13" customFormat="1" ht="10">
      <c r="B284" s="157"/>
      <c r="D284" s="158" t="s">
        <v>156</v>
      </c>
      <c r="E284" s="159" t="s">
        <v>1</v>
      </c>
      <c r="F284" s="160" t="s">
        <v>106</v>
      </c>
      <c r="H284" s="161">
        <v>133.85987737500099</v>
      </c>
      <c r="L284" s="157"/>
      <c r="M284" s="162"/>
      <c r="N284" s="163"/>
      <c r="O284" s="163"/>
      <c r="P284" s="163"/>
      <c r="Q284" s="163"/>
      <c r="R284" s="163"/>
      <c r="S284" s="163"/>
      <c r="T284" s="164"/>
      <c r="AT284" s="159" t="s">
        <v>156</v>
      </c>
      <c r="AU284" s="159" t="s">
        <v>85</v>
      </c>
      <c r="AV284" s="13" t="s">
        <v>86</v>
      </c>
      <c r="AW284" s="13" t="s">
        <v>157</v>
      </c>
      <c r="AX284" s="13" t="s">
        <v>75</v>
      </c>
      <c r="AY284" s="159" t="s">
        <v>147</v>
      </c>
    </row>
    <row r="285" spans="1:65" s="2" customFormat="1" ht="16.5" customHeight="1">
      <c r="A285" s="30"/>
      <c r="B285" s="143"/>
      <c r="C285" s="144" t="s">
        <v>401</v>
      </c>
      <c r="D285" s="144" t="s">
        <v>151</v>
      </c>
      <c r="E285" s="145" t="s">
        <v>402</v>
      </c>
      <c r="F285" s="146" t="s">
        <v>403</v>
      </c>
      <c r="G285" s="147" t="s">
        <v>83</v>
      </c>
      <c r="H285" s="148">
        <v>133.86000000000001</v>
      </c>
      <c r="I285" s="149">
        <v>309</v>
      </c>
      <c r="J285" s="149">
        <f>ROUND(I285*H285,2)</f>
        <v>41362.74</v>
      </c>
      <c r="K285" s="150"/>
      <c r="L285" s="31"/>
      <c r="M285" s="151" t="s">
        <v>1</v>
      </c>
      <c r="N285" s="152" t="s">
        <v>35</v>
      </c>
      <c r="O285" s="153">
        <v>0</v>
      </c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5" t="s">
        <v>154</v>
      </c>
      <c r="AT285" s="155" t="s">
        <v>151</v>
      </c>
      <c r="AU285" s="155" t="s">
        <v>85</v>
      </c>
      <c r="AY285" s="16" t="s">
        <v>147</v>
      </c>
      <c r="BE285" s="156">
        <f>IF(N285="základní",J285,0)</f>
        <v>41362.74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6" t="s">
        <v>75</v>
      </c>
      <c r="BK285" s="156">
        <f>ROUND(I285*H285,2)</f>
        <v>41362.74</v>
      </c>
      <c r="BL285" s="16" t="s">
        <v>154</v>
      </c>
      <c r="BM285" s="155" t="s">
        <v>404</v>
      </c>
    </row>
    <row r="286" spans="1:65" s="13" customFormat="1" ht="10">
      <c r="B286" s="157"/>
      <c r="D286" s="158" t="s">
        <v>156</v>
      </c>
      <c r="E286" s="159" t="s">
        <v>1</v>
      </c>
      <c r="F286" s="160" t="s">
        <v>106</v>
      </c>
      <c r="H286" s="161">
        <v>133.85987737500099</v>
      </c>
      <c r="L286" s="157"/>
      <c r="M286" s="162"/>
      <c r="N286" s="163"/>
      <c r="O286" s="163"/>
      <c r="P286" s="163"/>
      <c r="Q286" s="163"/>
      <c r="R286" s="163"/>
      <c r="S286" s="163"/>
      <c r="T286" s="164"/>
      <c r="AT286" s="159" t="s">
        <v>156</v>
      </c>
      <c r="AU286" s="159" t="s">
        <v>85</v>
      </c>
      <c r="AV286" s="13" t="s">
        <v>86</v>
      </c>
      <c r="AW286" s="13" t="s">
        <v>157</v>
      </c>
      <c r="AX286" s="13" t="s">
        <v>75</v>
      </c>
      <c r="AY286" s="159" t="s">
        <v>147</v>
      </c>
    </row>
    <row r="287" spans="1:65" s="2" customFormat="1" ht="16.5" customHeight="1">
      <c r="A287" s="30"/>
      <c r="B287" s="143"/>
      <c r="C287" s="144" t="s">
        <v>405</v>
      </c>
      <c r="D287" s="144" t="s">
        <v>151</v>
      </c>
      <c r="E287" s="145" t="s">
        <v>406</v>
      </c>
      <c r="F287" s="146" t="s">
        <v>407</v>
      </c>
      <c r="G287" s="147" t="s">
        <v>83</v>
      </c>
      <c r="H287" s="148">
        <v>133.86000000000001</v>
      </c>
      <c r="I287" s="149">
        <v>66.5</v>
      </c>
      <c r="J287" s="149">
        <f>ROUND(I287*H287,2)</f>
        <v>8901.69</v>
      </c>
      <c r="K287" s="150"/>
      <c r="L287" s="31"/>
      <c r="M287" s="151" t="s">
        <v>1</v>
      </c>
      <c r="N287" s="152" t="s">
        <v>35</v>
      </c>
      <c r="O287" s="153">
        <v>0</v>
      </c>
      <c r="P287" s="153">
        <f>O287*H287</f>
        <v>0</v>
      </c>
      <c r="Q287" s="153">
        <v>0</v>
      </c>
      <c r="R287" s="153">
        <f>Q287*H287</f>
        <v>0</v>
      </c>
      <c r="S287" s="153">
        <v>0</v>
      </c>
      <c r="T287" s="154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5" t="s">
        <v>154</v>
      </c>
      <c r="AT287" s="155" t="s">
        <v>151</v>
      </c>
      <c r="AU287" s="155" t="s">
        <v>85</v>
      </c>
      <c r="AY287" s="16" t="s">
        <v>147</v>
      </c>
      <c r="BE287" s="156">
        <f>IF(N287="základní",J287,0)</f>
        <v>8901.69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6" t="s">
        <v>75</v>
      </c>
      <c r="BK287" s="156">
        <f>ROUND(I287*H287,2)</f>
        <v>8901.69</v>
      </c>
      <c r="BL287" s="16" t="s">
        <v>154</v>
      </c>
      <c r="BM287" s="155" t="s">
        <v>408</v>
      </c>
    </row>
    <row r="288" spans="1:65" s="13" customFormat="1" ht="10">
      <c r="B288" s="157"/>
      <c r="D288" s="158" t="s">
        <v>156</v>
      </c>
      <c r="E288" s="159" t="s">
        <v>1</v>
      </c>
      <c r="F288" s="160" t="s">
        <v>106</v>
      </c>
      <c r="H288" s="161">
        <v>133.85987737500099</v>
      </c>
      <c r="L288" s="157"/>
      <c r="M288" s="162"/>
      <c r="N288" s="163"/>
      <c r="O288" s="163"/>
      <c r="P288" s="163"/>
      <c r="Q288" s="163"/>
      <c r="R288" s="163"/>
      <c r="S288" s="163"/>
      <c r="T288" s="164"/>
      <c r="AT288" s="159" t="s">
        <v>156</v>
      </c>
      <c r="AU288" s="159" t="s">
        <v>85</v>
      </c>
      <c r="AV288" s="13" t="s">
        <v>86</v>
      </c>
      <c r="AW288" s="13" t="s">
        <v>157</v>
      </c>
      <c r="AX288" s="13" t="s">
        <v>75</v>
      </c>
      <c r="AY288" s="159" t="s">
        <v>147</v>
      </c>
    </row>
    <row r="289" spans="1:65" s="2" customFormat="1" ht="16.5" customHeight="1">
      <c r="A289" s="30"/>
      <c r="B289" s="143"/>
      <c r="C289" s="144" t="s">
        <v>409</v>
      </c>
      <c r="D289" s="144" t="s">
        <v>151</v>
      </c>
      <c r="E289" s="145" t="s">
        <v>410</v>
      </c>
      <c r="F289" s="146" t="s">
        <v>411</v>
      </c>
      <c r="G289" s="147" t="s">
        <v>83</v>
      </c>
      <c r="H289" s="148">
        <v>133.86000000000001</v>
      </c>
      <c r="I289" s="149">
        <v>11.7</v>
      </c>
      <c r="J289" s="149">
        <f>ROUND(I289*H289,2)</f>
        <v>1566.16</v>
      </c>
      <c r="K289" s="150"/>
      <c r="L289" s="31"/>
      <c r="M289" s="151" t="s">
        <v>1</v>
      </c>
      <c r="N289" s="152" t="s">
        <v>35</v>
      </c>
      <c r="O289" s="153">
        <v>0</v>
      </c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5" t="s">
        <v>206</v>
      </c>
      <c r="AT289" s="155" t="s">
        <v>151</v>
      </c>
      <c r="AU289" s="155" t="s">
        <v>85</v>
      </c>
      <c r="AY289" s="16" t="s">
        <v>147</v>
      </c>
      <c r="BE289" s="156">
        <f>IF(N289="základní",J289,0)</f>
        <v>1566.16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6" t="s">
        <v>75</v>
      </c>
      <c r="BK289" s="156">
        <f>ROUND(I289*H289,2)</f>
        <v>1566.16</v>
      </c>
      <c r="BL289" s="16" t="s">
        <v>206</v>
      </c>
      <c r="BM289" s="155" t="s">
        <v>412</v>
      </c>
    </row>
    <row r="290" spans="1:65" s="13" customFormat="1" ht="10">
      <c r="B290" s="157"/>
      <c r="D290" s="158" t="s">
        <v>156</v>
      </c>
      <c r="E290" s="159" t="s">
        <v>1</v>
      </c>
      <c r="F290" s="160" t="s">
        <v>106</v>
      </c>
      <c r="H290" s="161">
        <v>133.85987737500099</v>
      </c>
      <c r="L290" s="157"/>
      <c r="M290" s="162"/>
      <c r="N290" s="163"/>
      <c r="O290" s="163"/>
      <c r="P290" s="163"/>
      <c r="Q290" s="163"/>
      <c r="R290" s="163"/>
      <c r="S290" s="163"/>
      <c r="T290" s="164"/>
      <c r="AT290" s="159" t="s">
        <v>156</v>
      </c>
      <c r="AU290" s="159" t="s">
        <v>85</v>
      </c>
      <c r="AV290" s="13" t="s">
        <v>86</v>
      </c>
      <c r="AW290" s="13" t="s">
        <v>157</v>
      </c>
      <c r="AX290" s="13" t="s">
        <v>75</v>
      </c>
      <c r="AY290" s="159" t="s">
        <v>147</v>
      </c>
    </row>
    <row r="291" spans="1:65" s="2" customFormat="1" ht="16.5" customHeight="1">
      <c r="A291" s="30"/>
      <c r="B291" s="143"/>
      <c r="C291" s="165" t="s">
        <v>413</v>
      </c>
      <c r="D291" s="165" t="s">
        <v>158</v>
      </c>
      <c r="E291" s="166" t="s">
        <v>414</v>
      </c>
      <c r="F291" s="167" t="s">
        <v>415</v>
      </c>
      <c r="G291" s="168" t="s">
        <v>213</v>
      </c>
      <c r="H291" s="169">
        <v>0.04</v>
      </c>
      <c r="I291" s="170">
        <v>50300</v>
      </c>
      <c r="J291" s="170">
        <f>ROUND(I291*H291,2)</f>
        <v>2012</v>
      </c>
      <c r="K291" s="171"/>
      <c r="L291" s="172"/>
      <c r="M291" s="173" t="s">
        <v>1</v>
      </c>
      <c r="N291" s="174" t="s">
        <v>35</v>
      </c>
      <c r="O291" s="153">
        <v>0</v>
      </c>
      <c r="P291" s="153">
        <f>O291*H291</f>
        <v>0</v>
      </c>
      <c r="Q291" s="153">
        <v>0</v>
      </c>
      <c r="R291" s="153">
        <f>Q291*H291</f>
        <v>0</v>
      </c>
      <c r="S291" s="153">
        <v>0</v>
      </c>
      <c r="T291" s="154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5" t="s">
        <v>222</v>
      </c>
      <c r="AT291" s="155" t="s">
        <v>158</v>
      </c>
      <c r="AU291" s="155" t="s">
        <v>85</v>
      </c>
      <c r="AY291" s="16" t="s">
        <v>147</v>
      </c>
      <c r="BE291" s="156">
        <f>IF(N291="základní",J291,0)</f>
        <v>2012</v>
      </c>
      <c r="BF291" s="156">
        <f>IF(N291="snížená",J291,0)</f>
        <v>0</v>
      </c>
      <c r="BG291" s="156">
        <f>IF(N291="zákl. přenesená",J291,0)</f>
        <v>0</v>
      </c>
      <c r="BH291" s="156">
        <f>IF(N291="sníž. přenesená",J291,0)</f>
        <v>0</v>
      </c>
      <c r="BI291" s="156">
        <f>IF(N291="nulová",J291,0)</f>
        <v>0</v>
      </c>
      <c r="BJ291" s="16" t="s">
        <v>75</v>
      </c>
      <c r="BK291" s="156">
        <f>ROUND(I291*H291,2)</f>
        <v>2012</v>
      </c>
      <c r="BL291" s="16" t="s">
        <v>206</v>
      </c>
      <c r="BM291" s="155" t="s">
        <v>416</v>
      </c>
    </row>
    <row r="292" spans="1:65" s="14" customFormat="1" ht="10">
      <c r="B292" s="175"/>
      <c r="D292" s="158" t="s">
        <v>156</v>
      </c>
      <c r="E292" s="176" t="s">
        <v>1</v>
      </c>
      <c r="F292" s="177" t="s">
        <v>196</v>
      </c>
      <c r="H292" s="176" t="s">
        <v>1</v>
      </c>
      <c r="L292" s="175"/>
      <c r="M292" s="178"/>
      <c r="N292" s="179"/>
      <c r="O292" s="179"/>
      <c r="P292" s="179"/>
      <c r="Q292" s="179"/>
      <c r="R292" s="179"/>
      <c r="S292" s="179"/>
      <c r="T292" s="180"/>
      <c r="AT292" s="176" t="s">
        <v>156</v>
      </c>
      <c r="AU292" s="176" t="s">
        <v>85</v>
      </c>
      <c r="AV292" s="14" t="s">
        <v>75</v>
      </c>
      <c r="AW292" s="14" t="s">
        <v>157</v>
      </c>
      <c r="AX292" s="14" t="s">
        <v>70</v>
      </c>
      <c r="AY292" s="176" t="s">
        <v>147</v>
      </c>
    </row>
    <row r="293" spans="1:65" s="13" customFormat="1" ht="10">
      <c r="B293" s="157"/>
      <c r="D293" s="158" t="s">
        <v>156</v>
      </c>
      <c r="E293" s="159" t="s">
        <v>1</v>
      </c>
      <c r="F293" s="160" t="s">
        <v>417</v>
      </c>
      <c r="H293" s="161">
        <v>4.01579632125003E-2</v>
      </c>
      <c r="L293" s="157"/>
      <c r="M293" s="162"/>
      <c r="N293" s="163"/>
      <c r="O293" s="163"/>
      <c r="P293" s="163"/>
      <c r="Q293" s="163"/>
      <c r="R293" s="163"/>
      <c r="S293" s="163"/>
      <c r="T293" s="164"/>
      <c r="AT293" s="159" t="s">
        <v>156</v>
      </c>
      <c r="AU293" s="159" t="s">
        <v>85</v>
      </c>
      <c r="AV293" s="13" t="s">
        <v>86</v>
      </c>
      <c r="AW293" s="13" t="s">
        <v>157</v>
      </c>
      <c r="AX293" s="13" t="s">
        <v>75</v>
      </c>
      <c r="AY293" s="159" t="s">
        <v>147</v>
      </c>
    </row>
    <row r="294" spans="1:65" s="2" customFormat="1" ht="16.5" customHeight="1">
      <c r="A294" s="30"/>
      <c r="B294" s="143"/>
      <c r="C294" s="144" t="s">
        <v>418</v>
      </c>
      <c r="D294" s="144" t="s">
        <v>151</v>
      </c>
      <c r="E294" s="145" t="s">
        <v>419</v>
      </c>
      <c r="F294" s="146" t="s">
        <v>420</v>
      </c>
      <c r="G294" s="147" t="s">
        <v>83</v>
      </c>
      <c r="H294" s="148">
        <v>133.86000000000001</v>
      </c>
      <c r="I294" s="149">
        <v>85.1</v>
      </c>
      <c r="J294" s="149">
        <f>ROUND(I294*H294,2)</f>
        <v>11391.49</v>
      </c>
      <c r="K294" s="150"/>
      <c r="L294" s="31"/>
      <c r="M294" s="151" t="s">
        <v>1</v>
      </c>
      <c r="N294" s="152" t="s">
        <v>35</v>
      </c>
      <c r="O294" s="153">
        <v>0</v>
      </c>
      <c r="P294" s="153">
        <f>O294*H294</f>
        <v>0</v>
      </c>
      <c r="Q294" s="153">
        <v>0</v>
      </c>
      <c r="R294" s="153">
        <f>Q294*H294</f>
        <v>0</v>
      </c>
      <c r="S294" s="153">
        <v>0</v>
      </c>
      <c r="T294" s="154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5" t="s">
        <v>206</v>
      </c>
      <c r="AT294" s="155" t="s">
        <v>151</v>
      </c>
      <c r="AU294" s="155" t="s">
        <v>85</v>
      </c>
      <c r="AY294" s="16" t="s">
        <v>147</v>
      </c>
      <c r="BE294" s="156">
        <f>IF(N294="základní",J294,0)</f>
        <v>11391.49</v>
      </c>
      <c r="BF294" s="156">
        <f>IF(N294="snížená",J294,0)</f>
        <v>0</v>
      </c>
      <c r="BG294" s="156">
        <f>IF(N294="zákl. přenesená",J294,0)</f>
        <v>0</v>
      </c>
      <c r="BH294" s="156">
        <f>IF(N294="sníž. přenesená",J294,0)</f>
        <v>0</v>
      </c>
      <c r="BI294" s="156">
        <f>IF(N294="nulová",J294,0)</f>
        <v>0</v>
      </c>
      <c r="BJ294" s="16" t="s">
        <v>75</v>
      </c>
      <c r="BK294" s="156">
        <f>ROUND(I294*H294,2)</f>
        <v>11391.49</v>
      </c>
      <c r="BL294" s="16" t="s">
        <v>206</v>
      </c>
      <c r="BM294" s="155" t="s">
        <v>421</v>
      </c>
    </row>
    <row r="295" spans="1:65" s="13" customFormat="1" ht="10">
      <c r="B295" s="157"/>
      <c r="D295" s="158" t="s">
        <v>156</v>
      </c>
      <c r="E295" s="159" t="s">
        <v>1</v>
      </c>
      <c r="F295" s="160" t="s">
        <v>106</v>
      </c>
      <c r="H295" s="161">
        <v>133.85987737500099</v>
      </c>
      <c r="L295" s="157"/>
      <c r="M295" s="162"/>
      <c r="N295" s="163"/>
      <c r="O295" s="163"/>
      <c r="P295" s="163"/>
      <c r="Q295" s="163"/>
      <c r="R295" s="163"/>
      <c r="S295" s="163"/>
      <c r="T295" s="164"/>
      <c r="AT295" s="159" t="s">
        <v>156</v>
      </c>
      <c r="AU295" s="159" t="s">
        <v>85</v>
      </c>
      <c r="AV295" s="13" t="s">
        <v>86</v>
      </c>
      <c r="AW295" s="13" t="s">
        <v>157</v>
      </c>
      <c r="AX295" s="13" t="s">
        <v>75</v>
      </c>
      <c r="AY295" s="159" t="s">
        <v>147</v>
      </c>
    </row>
    <row r="296" spans="1:65" s="2" customFormat="1" ht="21.75" customHeight="1">
      <c r="A296" s="30"/>
      <c r="B296" s="143"/>
      <c r="C296" s="165" t="s">
        <v>422</v>
      </c>
      <c r="D296" s="165" t="s">
        <v>158</v>
      </c>
      <c r="E296" s="166" t="s">
        <v>423</v>
      </c>
      <c r="F296" s="167" t="s">
        <v>424</v>
      </c>
      <c r="G296" s="168" t="s">
        <v>83</v>
      </c>
      <c r="H296" s="169">
        <v>153.93899999999999</v>
      </c>
      <c r="I296" s="170">
        <v>163</v>
      </c>
      <c r="J296" s="170">
        <f>ROUND(I296*H296,2)</f>
        <v>25092.06</v>
      </c>
      <c r="K296" s="171"/>
      <c r="L296" s="172"/>
      <c r="M296" s="173" t="s">
        <v>1</v>
      </c>
      <c r="N296" s="174" t="s">
        <v>35</v>
      </c>
      <c r="O296" s="153">
        <v>0</v>
      </c>
      <c r="P296" s="153">
        <f>O296*H296</f>
        <v>0</v>
      </c>
      <c r="Q296" s="153">
        <v>0</v>
      </c>
      <c r="R296" s="153">
        <f>Q296*H296</f>
        <v>0</v>
      </c>
      <c r="S296" s="153">
        <v>0</v>
      </c>
      <c r="T296" s="154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55" t="s">
        <v>222</v>
      </c>
      <c r="AT296" s="155" t="s">
        <v>158</v>
      </c>
      <c r="AU296" s="155" t="s">
        <v>85</v>
      </c>
      <c r="AY296" s="16" t="s">
        <v>147</v>
      </c>
      <c r="BE296" s="156">
        <f>IF(N296="základní",J296,0)</f>
        <v>25092.06</v>
      </c>
      <c r="BF296" s="156">
        <f>IF(N296="snížená",J296,0)</f>
        <v>0</v>
      </c>
      <c r="BG296" s="156">
        <f>IF(N296="zákl. přenesená",J296,0)</f>
        <v>0</v>
      </c>
      <c r="BH296" s="156">
        <f>IF(N296="sníž. přenesená",J296,0)</f>
        <v>0</v>
      </c>
      <c r="BI296" s="156">
        <f>IF(N296="nulová",J296,0)</f>
        <v>0</v>
      </c>
      <c r="BJ296" s="16" t="s">
        <v>75</v>
      </c>
      <c r="BK296" s="156">
        <f>ROUND(I296*H296,2)</f>
        <v>25092.06</v>
      </c>
      <c r="BL296" s="16" t="s">
        <v>206</v>
      </c>
      <c r="BM296" s="155" t="s">
        <v>425</v>
      </c>
    </row>
    <row r="297" spans="1:65" s="14" customFormat="1" ht="10">
      <c r="B297" s="175"/>
      <c r="D297" s="158" t="s">
        <v>156</v>
      </c>
      <c r="E297" s="176" t="s">
        <v>1</v>
      </c>
      <c r="F297" s="177" t="s">
        <v>196</v>
      </c>
      <c r="H297" s="176" t="s">
        <v>1</v>
      </c>
      <c r="L297" s="175"/>
      <c r="M297" s="178"/>
      <c r="N297" s="179"/>
      <c r="O297" s="179"/>
      <c r="P297" s="179"/>
      <c r="Q297" s="179"/>
      <c r="R297" s="179"/>
      <c r="S297" s="179"/>
      <c r="T297" s="180"/>
      <c r="AT297" s="176" t="s">
        <v>156</v>
      </c>
      <c r="AU297" s="176" t="s">
        <v>85</v>
      </c>
      <c r="AV297" s="14" t="s">
        <v>75</v>
      </c>
      <c r="AW297" s="14" t="s">
        <v>157</v>
      </c>
      <c r="AX297" s="14" t="s">
        <v>70</v>
      </c>
      <c r="AY297" s="176" t="s">
        <v>147</v>
      </c>
    </row>
    <row r="298" spans="1:65" s="13" customFormat="1" ht="10">
      <c r="B298" s="157"/>
      <c r="D298" s="158" t="s">
        <v>156</v>
      </c>
      <c r="E298" s="159" t="s">
        <v>1</v>
      </c>
      <c r="F298" s="160" t="s">
        <v>426</v>
      </c>
      <c r="H298" s="161">
        <v>153.938858981251</v>
      </c>
      <c r="L298" s="157"/>
      <c r="M298" s="162"/>
      <c r="N298" s="163"/>
      <c r="O298" s="163"/>
      <c r="P298" s="163"/>
      <c r="Q298" s="163"/>
      <c r="R298" s="163"/>
      <c r="S298" s="163"/>
      <c r="T298" s="164"/>
      <c r="AT298" s="159" t="s">
        <v>156</v>
      </c>
      <c r="AU298" s="159" t="s">
        <v>85</v>
      </c>
      <c r="AV298" s="13" t="s">
        <v>86</v>
      </c>
      <c r="AW298" s="13" t="s">
        <v>157</v>
      </c>
      <c r="AX298" s="13" t="s">
        <v>75</v>
      </c>
      <c r="AY298" s="159" t="s">
        <v>147</v>
      </c>
    </row>
    <row r="299" spans="1:65" s="2" customFormat="1" ht="16.5" customHeight="1">
      <c r="A299" s="30"/>
      <c r="B299" s="143"/>
      <c r="C299" s="144" t="s">
        <v>427</v>
      </c>
      <c r="D299" s="144" t="s">
        <v>151</v>
      </c>
      <c r="E299" s="145" t="s">
        <v>428</v>
      </c>
      <c r="F299" s="146" t="s">
        <v>429</v>
      </c>
      <c r="G299" s="147" t="s">
        <v>83</v>
      </c>
      <c r="H299" s="148">
        <v>107.08799999999999</v>
      </c>
      <c r="I299" s="149">
        <v>186</v>
      </c>
      <c r="J299" s="149">
        <f>ROUND(I299*H299,2)</f>
        <v>19918.37</v>
      </c>
      <c r="K299" s="150"/>
      <c r="L299" s="31"/>
      <c r="M299" s="151" t="s">
        <v>1</v>
      </c>
      <c r="N299" s="152" t="s">
        <v>35</v>
      </c>
      <c r="O299" s="153">
        <v>0</v>
      </c>
      <c r="P299" s="153">
        <f>O299*H299</f>
        <v>0</v>
      </c>
      <c r="Q299" s="153">
        <v>0</v>
      </c>
      <c r="R299" s="153">
        <f>Q299*H299</f>
        <v>0</v>
      </c>
      <c r="S299" s="153">
        <v>0</v>
      </c>
      <c r="T299" s="154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5" t="s">
        <v>206</v>
      </c>
      <c r="AT299" s="155" t="s">
        <v>151</v>
      </c>
      <c r="AU299" s="155" t="s">
        <v>85</v>
      </c>
      <c r="AY299" s="16" t="s">
        <v>147</v>
      </c>
      <c r="BE299" s="156">
        <f>IF(N299="základní",J299,0)</f>
        <v>19918.37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6" t="s">
        <v>75</v>
      </c>
      <c r="BK299" s="156">
        <f>ROUND(I299*H299,2)</f>
        <v>19918.37</v>
      </c>
      <c r="BL299" s="16" t="s">
        <v>206</v>
      </c>
      <c r="BM299" s="155" t="s">
        <v>430</v>
      </c>
    </row>
    <row r="300" spans="1:65" s="14" customFormat="1" ht="10">
      <c r="B300" s="175"/>
      <c r="D300" s="158" t="s">
        <v>156</v>
      </c>
      <c r="E300" s="176" t="s">
        <v>1</v>
      </c>
      <c r="F300" s="177" t="s">
        <v>196</v>
      </c>
      <c r="H300" s="176" t="s">
        <v>1</v>
      </c>
      <c r="L300" s="175"/>
      <c r="M300" s="178"/>
      <c r="N300" s="179"/>
      <c r="O300" s="179"/>
      <c r="P300" s="179"/>
      <c r="Q300" s="179"/>
      <c r="R300" s="179"/>
      <c r="S300" s="179"/>
      <c r="T300" s="180"/>
      <c r="AT300" s="176" t="s">
        <v>156</v>
      </c>
      <c r="AU300" s="176" t="s">
        <v>85</v>
      </c>
      <c r="AV300" s="14" t="s">
        <v>75</v>
      </c>
      <c r="AW300" s="14" t="s">
        <v>157</v>
      </c>
      <c r="AX300" s="14" t="s">
        <v>70</v>
      </c>
      <c r="AY300" s="176" t="s">
        <v>147</v>
      </c>
    </row>
    <row r="301" spans="1:65" s="13" customFormat="1" ht="10">
      <c r="B301" s="157"/>
      <c r="D301" s="158" t="s">
        <v>156</v>
      </c>
      <c r="E301" s="159" t="s">
        <v>1</v>
      </c>
      <c r="F301" s="160" t="s">
        <v>431</v>
      </c>
      <c r="H301" s="161">
        <v>107.087901900001</v>
      </c>
      <c r="L301" s="157"/>
      <c r="M301" s="162"/>
      <c r="N301" s="163"/>
      <c r="O301" s="163"/>
      <c r="P301" s="163"/>
      <c r="Q301" s="163"/>
      <c r="R301" s="163"/>
      <c r="S301" s="163"/>
      <c r="T301" s="164"/>
      <c r="AT301" s="159" t="s">
        <v>156</v>
      </c>
      <c r="AU301" s="159" t="s">
        <v>85</v>
      </c>
      <c r="AV301" s="13" t="s">
        <v>86</v>
      </c>
      <c r="AW301" s="13" t="s">
        <v>157</v>
      </c>
      <c r="AX301" s="13" t="s">
        <v>75</v>
      </c>
      <c r="AY301" s="159" t="s">
        <v>147</v>
      </c>
    </row>
    <row r="302" spans="1:65" s="2" customFormat="1" ht="16.5" customHeight="1">
      <c r="A302" s="30"/>
      <c r="B302" s="143"/>
      <c r="C302" s="165" t="s">
        <v>432</v>
      </c>
      <c r="D302" s="165" t="s">
        <v>158</v>
      </c>
      <c r="E302" s="166" t="s">
        <v>433</v>
      </c>
      <c r="F302" s="167" t="s">
        <v>434</v>
      </c>
      <c r="G302" s="168" t="s">
        <v>83</v>
      </c>
      <c r="H302" s="169">
        <v>153.93899999999999</v>
      </c>
      <c r="I302" s="170">
        <v>187</v>
      </c>
      <c r="J302" s="170">
        <f>ROUND(I302*H302,2)</f>
        <v>28786.59</v>
      </c>
      <c r="K302" s="171"/>
      <c r="L302" s="172"/>
      <c r="M302" s="173" t="s">
        <v>1</v>
      </c>
      <c r="N302" s="174" t="s">
        <v>35</v>
      </c>
      <c r="O302" s="153">
        <v>0</v>
      </c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55" t="s">
        <v>222</v>
      </c>
      <c r="AT302" s="155" t="s">
        <v>158</v>
      </c>
      <c r="AU302" s="155" t="s">
        <v>85</v>
      </c>
      <c r="AY302" s="16" t="s">
        <v>147</v>
      </c>
      <c r="BE302" s="156">
        <f>IF(N302="základní",J302,0)</f>
        <v>28786.59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6" t="s">
        <v>75</v>
      </c>
      <c r="BK302" s="156">
        <f>ROUND(I302*H302,2)</f>
        <v>28786.59</v>
      </c>
      <c r="BL302" s="16" t="s">
        <v>206</v>
      </c>
      <c r="BM302" s="155" t="s">
        <v>435</v>
      </c>
    </row>
    <row r="303" spans="1:65" s="14" customFormat="1" ht="10">
      <c r="B303" s="175"/>
      <c r="D303" s="158" t="s">
        <v>156</v>
      </c>
      <c r="E303" s="176" t="s">
        <v>1</v>
      </c>
      <c r="F303" s="177" t="s">
        <v>196</v>
      </c>
      <c r="H303" s="176" t="s">
        <v>1</v>
      </c>
      <c r="L303" s="175"/>
      <c r="M303" s="178"/>
      <c r="N303" s="179"/>
      <c r="O303" s="179"/>
      <c r="P303" s="179"/>
      <c r="Q303" s="179"/>
      <c r="R303" s="179"/>
      <c r="S303" s="179"/>
      <c r="T303" s="180"/>
      <c r="AT303" s="176" t="s">
        <v>156</v>
      </c>
      <c r="AU303" s="176" t="s">
        <v>85</v>
      </c>
      <c r="AV303" s="14" t="s">
        <v>75</v>
      </c>
      <c r="AW303" s="14" t="s">
        <v>157</v>
      </c>
      <c r="AX303" s="14" t="s">
        <v>70</v>
      </c>
      <c r="AY303" s="176" t="s">
        <v>147</v>
      </c>
    </row>
    <row r="304" spans="1:65" s="13" customFormat="1" ht="10">
      <c r="B304" s="157"/>
      <c r="D304" s="158" t="s">
        <v>156</v>
      </c>
      <c r="E304" s="159" t="s">
        <v>1</v>
      </c>
      <c r="F304" s="160" t="s">
        <v>426</v>
      </c>
      <c r="H304" s="161">
        <v>153.938858981251</v>
      </c>
      <c r="L304" s="157"/>
      <c r="M304" s="162"/>
      <c r="N304" s="163"/>
      <c r="O304" s="163"/>
      <c r="P304" s="163"/>
      <c r="Q304" s="163"/>
      <c r="R304" s="163"/>
      <c r="S304" s="163"/>
      <c r="T304" s="164"/>
      <c r="AT304" s="159" t="s">
        <v>156</v>
      </c>
      <c r="AU304" s="159" t="s">
        <v>85</v>
      </c>
      <c r="AV304" s="13" t="s">
        <v>86</v>
      </c>
      <c r="AW304" s="13" t="s">
        <v>157</v>
      </c>
      <c r="AX304" s="13" t="s">
        <v>75</v>
      </c>
      <c r="AY304" s="159" t="s">
        <v>147</v>
      </c>
    </row>
    <row r="305" spans="1:65" s="2" customFormat="1" ht="16.5" customHeight="1">
      <c r="A305" s="30"/>
      <c r="B305" s="143"/>
      <c r="C305" s="144" t="s">
        <v>436</v>
      </c>
      <c r="D305" s="144" t="s">
        <v>151</v>
      </c>
      <c r="E305" s="145" t="s">
        <v>437</v>
      </c>
      <c r="F305" s="146" t="s">
        <v>438</v>
      </c>
      <c r="G305" s="147" t="s">
        <v>83</v>
      </c>
      <c r="H305" s="148">
        <v>13.385999999999999</v>
      </c>
      <c r="I305" s="149">
        <v>249</v>
      </c>
      <c r="J305" s="149">
        <f>ROUND(I305*H305,2)</f>
        <v>3333.11</v>
      </c>
      <c r="K305" s="150"/>
      <c r="L305" s="31"/>
      <c r="M305" s="151" t="s">
        <v>1</v>
      </c>
      <c r="N305" s="152" t="s">
        <v>35</v>
      </c>
      <c r="O305" s="153">
        <v>0</v>
      </c>
      <c r="P305" s="153">
        <f>O305*H305</f>
        <v>0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5" t="s">
        <v>206</v>
      </c>
      <c r="AT305" s="155" t="s">
        <v>151</v>
      </c>
      <c r="AU305" s="155" t="s">
        <v>85</v>
      </c>
      <c r="AY305" s="16" t="s">
        <v>147</v>
      </c>
      <c r="BE305" s="156">
        <f>IF(N305="základní",J305,0)</f>
        <v>3333.11</v>
      </c>
      <c r="BF305" s="156">
        <f>IF(N305="snížená",J305,0)</f>
        <v>0</v>
      </c>
      <c r="BG305" s="156">
        <f>IF(N305="zákl. přenesená",J305,0)</f>
        <v>0</v>
      </c>
      <c r="BH305" s="156">
        <f>IF(N305="sníž. přenesená",J305,0)</f>
        <v>0</v>
      </c>
      <c r="BI305" s="156">
        <f>IF(N305="nulová",J305,0)</f>
        <v>0</v>
      </c>
      <c r="BJ305" s="16" t="s">
        <v>75</v>
      </c>
      <c r="BK305" s="156">
        <f>ROUND(I305*H305,2)</f>
        <v>3333.11</v>
      </c>
      <c r="BL305" s="16" t="s">
        <v>206</v>
      </c>
      <c r="BM305" s="155" t="s">
        <v>439</v>
      </c>
    </row>
    <row r="306" spans="1:65" s="14" customFormat="1" ht="10">
      <c r="B306" s="175"/>
      <c r="D306" s="158" t="s">
        <v>156</v>
      </c>
      <c r="E306" s="176" t="s">
        <v>1</v>
      </c>
      <c r="F306" s="177" t="s">
        <v>196</v>
      </c>
      <c r="H306" s="176" t="s">
        <v>1</v>
      </c>
      <c r="L306" s="175"/>
      <c r="M306" s="178"/>
      <c r="N306" s="179"/>
      <c r="O306" s="179"/>
      <c r="P306" s="179"/>
      <c r="Q306" s="179"/>
      <c r="R306" s="179"/>
      <c r="S306" s="179"/>
      <c r="T306" s="180"/>
      <c r="AT306" s="176" t="s">
        <v>156</v>
      </c>
      <c r="AU306" s="176" t="s">
        <v>85</v>
      </c>
      <c r="AV306" s="14" t="s">
        <v>75</v>
      </c>
      <c r="AW306" s="14" t="s">
        <v>157</v>
      </c>
      <c r="AX306" s="14" t="s">
        <v>70</v>
      </c>
      <c r="AY306" s="176" t="s">
        <v>147</v>
      </c>
    </row>
    <row r="307" spans="1:65" s="13" customFormat="1" ht="10">
      <c r="B307" s="157"/>
      <c r="D307" s="158" t="s">
        <v>156</v>
      </c>
      <c r="E307" s="159" t="s">
        <v>1</v>
      </c>
      <c r="F307" s="160" t="s">
        <v>440</v>
      </c>
      <c r="H307" s="161">
        <v>13.3859877375001</v>
      </c>
      <c r="L307" s="157"/>
      <c r="M307" s="162"/>
      <c r="N307" s="163"/>
      <c r="O307" s="163"/>
      <c r="P307" s="163"/>
      <c r="Q307" s="163"/>
      <c r="R307" s="163"/>
      <c r="S307" s="163"/>
      <c r="T307" s="164"/>
      <c r="AT307" s="159" t="s">
        <v>156</v>
      </c>
      <c r="AU307" s="159" t="s">
        <v>85</v>
      </c>
      <c r="AV307" s="13" t="s">
        <v>86</v>
      </c>
      <c r="AW307" s="13" t="s">
        <v>157</v>
      </c>
      <c r="AX307" s="13" t="s">
        <v>75</v>
      </c>
      <c r="AY307" s="159" t="s">
        <v>147</v>
      </c>
    </row>
    <row r="308" spans="1:65" s="2" customFormat="1" ht="16.5" customHeight="1">
      <c r="A308" s="30"/>
      <c r="B308" s="143"/>
      <c r="C308" s="144" t="s">
        <v>441</v>
      </c>
      <c r="D308" s="144" t="s">
        <v>151</v>
      </c>
      <c r="E308" s="145" t="s">
        <v>442</v>
      </c>
      <c r="F308" s="146" t="s">
        <v>443</v>
      </c>
      <c r="G308" s="147" t="s">
        <v>83</v>
      </c>
      <c r="H308" s="148">
        <v>13.385999999999999</v>
      </c>
      <c r="I308" s="149">
        <v>311</v>
      </c>
      <c r="J308" s="149">
        <f>ROUND(I308*H308,2)</f>
        <v>4163.05</v>
      </c>
      <c r="K308" s="150"/>
      <c r="L308" s="31"/>
      <c r="M308" s="151" t="s">
        <v>1</v>
      </c>
      <c r="N308" s="152" t="s">
        <v>35</v>
      </c>
      <c r="O308" s="153">
        <v>0</v>
      </c>
      <c r="P308" s="153">
        <f>O308*H308</f>
        <v>0</v>
      </c>
      <c r="Q308" s="153">
        <v>0</v>
      </c>
      <c r="R308" s="153">
        <f>Q308*H308</f>
        <v>0</v>
      </c>
      <c r="S308" s="153">
        <v>0</v>
      </c>
      <c r="T308" s="154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5" t="s">
        <v>206</v>
      </c>
      <c r="AT308" s="155" t="s">
        <v>151</v>
      </c>
      <c r="AU308" s="155" t="s">
        <v>85</v>
      </c>
      <c r="AY308" s="16" t="s">
        <v>147</v>
      </c>
      <c r="BE308" s="156">
        <f>IF(N308="základní",J308,0)</f>
        <v>4163.05</v>
      </c>
      <c r="BF308" s="156">
        <f>IF(N308="snížená",J308,0)</f>
        <v>0</v>
      </c>
      <c r="BG308" s="156">
        <f>IF(N308="zákl. přenesená",J308,0)</f>
        <v>0</v>
      </c>
      <c r="BH308" s="156">
        <f>IF(N308="sníž. přenesená",J308,0)</f>
        <v>0</v>
      </c>
      <c r="BI308" s="156">
        <f>IF(N308="nulová",J308,0)</f>
        <v>0</v>
      </c>
      <c r="BJ308" s="16" t="s">
        <v>75</v>
      </c>
      <c r="BK308" s="156">
        <f>ROUND(I308*H308,2)</f>
        <v>4163.05</v>
      </c>
      <c r="BL308" s="16" t="s">
        <v>206</v>
      </c>
      <c r="BM308" s="155" t="s">
        <v>444</v>
      </c>
    </row>
    <row r="309" spans="1:65" s="14" customFormat="1" ht="10">
      <c r="B309" s="175"/>
      <c r="D309" s="158" t="s">
        <v>156</v>
      </c>
      <c r="E309" s="176" t="s">
        <v>1</v>
      </c>
      <c r="F309" s="177" t="s">
        <v>196</v>
      </c>
      <c r="H309" s="176" t="s">
        <v>1</v>
      </c>
      <c r="L309" s="175"/>
      <c r="M309" s="178"/>
      <c r="N309" s="179"/>
      <c r="O309" s="179"/>
      <c r="P309" s="179"/>
      <c r="Q309" s="179"/>
      <c r="R309" s="179"/>
      <c r="S309" s="179"/>
      <c r="T309" s="180"/>
      <c r="AT309" s="176" t="s">
        <v>156</v>
      </c>
      <c r="AU309" s="176" t="s">
        <v>85</v>
      </c>
      <c r="AV309" s="14" t="s">
        <v>75</v>
      </c>
      <c r="AW309" s="14" t="s">
        <v>157</v>
      </c>
      <c r="AX309" s="14" t="s">
        <v>70</v>
      </c>
      <c r="AY309" s="176" t="s">
        <v>147</v>
      </c>
    </row>
    <row r="310" spans="1:65" s="13" customFormat="1" ht="10">
      <c r="B310" s="157"/>
      <c r="D310" s="158" t="s">
        <v>156</v>
      </c>
      <c r="E310" s="159" t="s">
        <v>1</v>
      </c>
      <c r="F310" s="160" t="s">
        <v>440</v>
      </c>
      <c r="H310" s="161">
        <v>13.3859877375001</v>
      </c>
      <c r="L310" s="157"/>
      <c r="M310" s="162"/>
      <c r="N310" s="163"/>
      <c r="O310" s="163"/>
      <c r="P310" s="163"/>
      <c r="Q310" s="163"/>
      <c r="R310" s="163"/>
      <c r="S310" s="163"/>
      <c r="T310" s="164"/>
      <c r="AT310" s="159" t="s">
        <v>156</v>
      </c>
      <c r="AU310" s="159" t="s">
        <v>85</v>
      </c>
      <c r="AV310" s="13" t="s">
        <v>86</v>
      </c>
      <c r="AW310" s="13" t="s">
        <v>157</v>
      </c>
      <c r="AX310" s="13" t="s">
        <v>75</v>
      </c>
      <c r="AY310" s="159" t="s">
        <v>147</v>
      </c>
    </row>
    <row r="311" spans="1:65" s="2" customFormat="1" ht="16.5" customHeight="1">
      <c r="A311" s="30"/>
      <c r="B311" s="143"/>
      <c r="C311" s="144" t="s">
        <v>445</v>
      </c>
      <c r="D311" s="144" t="s">
        <v>151</v>
      </c>
      <c r="E311" s="145" t="s">
        <v>446</v>
      </c>
      <c r="F311" s="146" t="s">
        <v>447</v>
      </c>
      <c r="G311" s="147" t="s">
        <v>83</v>
      </c>
      <c r="H311" s="148">
        <v>133.86000000000001</v>
      </c>
      <c r="I311" s="149">
        <v>32.5</v>
      </c>
      <c r="J311" s="149">
        <f>ROUND(I311*H311,2)</f>
        <v>4350.45</v>
      </c>
      <c r="K311" s="150"/>
      <c r="L311" s="31"/>
      <c r="M311" s="151" t="s">
        <v>1</v>
      </c>
      <c r="N311" s="152" t="s">
        <v>35</v>
      </c>
      <c r="O311" s="153">
        <v>0</v>
      </c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5" t="s">
        <v>206</v>
      </c>
      <c r="AT311" s="155" t="s">
        <v>151</v>
      </c>
      <c r="AU311" s="155" t="s">
        <v>85</v>
      </c>
      <c r="AY311" s="16" t="s">
        <v>147</v>
      </c>
      <c r="BE311" s="156">
        <f>IF(N311="základní",J311,0)</f>
        <v>4350.45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6" t="s">
        <v>75</v>
      </c>
      <c r="BK311" s="156">
        <f>ROUND(I311*H311,2)</f>
        <v>4350.45</v>
      </c>
      <c r="BL311" s="16" t="s">
        <v>206</v>
      </c>
      <c r="BM311" s="155" t="s">
        <v>448</v>
      </c>
    </row>
    <row r="312" spans="1:65" s="13" customFormat="1" ht="10">
      <c r="B312" s="157"/>
      <c r="D312" s="158" t="s">
        <v>156</v>
      </c>
      <c r="E312" s="159" t="s">
        <v>1</v>
      </c>
      <c r="F312" s="160" t="s">
        <v>106</v>
      </c>
      <c r="H312" s="161">
        <v>133.85987737500099</v>
      </c>
      <c r="L312" s="157"/>
      <c r="M312" s="162"/>
      <c r="N312" s="163"/>
      <c r="O312" s="163"/>
      <c r="P312" s="163"/>
      <c r="Q312" s="163"/>
      <c r="R312" s="163"/>
      <c r="S312" s="163"/>
      <c r="T312" s="164"/>
      <c r="AT312" s="159" t="s">
        <v>156</v>
      </c>
      <c r="AU312" s="159" t="s">
        <v>85</v>
      </c>
      <c r="AV312" s="13" t="s">
        <v>86</v>
      </c>
      <c r="AW312" s="13" t="s">
        <v>157</v>
      </c>
      <c r="AX312" s="13" t="s">
        <v>75</v>
      </c>
      <c r="AY312" s="159" t="s">
        <v>147</v>
      </c>
    </row>
    <row r="313" spans="1:65" s="2" customFormat="1" ht="16.5" customHeight="1">
      <c r="A313" s="30"/>
      <c r="B313" s="143"/>
      <c r="C313" s="165" t="s">
        <v>449</v>
      </c>
      <c r="D313" s="165" t="s">
        <v>158</v>
      </c>
      <c r="E313" s="166" t="s">
        <v>450</v>
      </c>
      <c r="F313" s="167" t="s">
        <v>451</v>
      </c>
      <c r="G313" s="168" t="s">
        <v>83</v>
      </c>
      <c r="H313" s="169">
        <v>136.53700000000001</v>
      </c>
      <c r="I313" s="170">
        <v>558</v>
      </c>
      <c r="J313" s="170">
        <f>ROUND(I313*H313,2)</f>
        <v>76187.649999999994</v>
      </c>
      <c r="K313" s="171"/>
      <c r="L313" s="172"/>
      <c r="M313" s="173" t="s">
        <v>1</v>
      </c>
      <c r="N313" s="174" t="s">
        <v>35</v>
      </c>
      <c r="O313" s="153">
        <v>0</v>
      </c>
      <c r="P313" s="153">
        <f>O313*H313</f>
        <v>0</v>
      </c>
      <c r="Q313" s="153">
        <v>0</v>
      </c>
      <c r="R313" s="153">
        <f>Q313*H313</f>
        <v>0</v>
      </c>
      <c r="S313" s="153">
        <v>0</v>
      </c>
      <c r="T313" s="154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55" t="s">
        <v>222</v>
      </c>
      <c r="AT313" s="155" t="s">
        <v>158</v>
      </c>
      <c r="AU313" s="155" t="s">
        <v>85</v>
      </c>
      <c r="AY313" s="16" t="s">
        <v>147</v>
      </c>
      <c r="BE313" s="156">
        <f>IF(N313="základní",J313,0)</f>
        <v>76187.649999999994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6" t="s">
        <v>75</v>
      </c>
      <c r="BK313" s="156">
        <f>ROUND(I313*H313,2)</f>
        <v>76187.649999999994</v>
      </c>
      <c r="BL313" s="16" t="s">
        <v>206</v>
      </c>
      <c r="BM313" s="155" t="s">
        <v>452</v>
      </c>
    </row>
    <row r="314" spans="1:65" s="14" customFormat="1" ht="10">
      <c r="B314" s="175"/>
      <c r="D314" s="158" t="s">
        <v>156</v>
      </c>
      <c r="E314" s="176" t="s">
        <v>1</v>
      </c>
      <c r="F314" s="177" t="s">
        <v>196</v>
      </c>
      <c r="H314" s="176" t="s">
        <v>1</v>
      </c>
      <c r="L314" s="175"/>
      <c r="M314" s="178"/>
      <c r="N314" s="179"/>
      <c r="O314" s="179"/>
      <c r="P314" s="179"/>
      <c r="Q314" s="179"/>
      <c r="R314" s="179"/>
      <c r="S314" s="179"/>
      <c r="T314" s="180"/>
      <c r="AT314" s="176" t="s">
        <v>156</v>
      </c>
      <c r="AU314" s="176" t="s">
        <v>85</v>
      </c>
      <c r="AV314" s="14" t="s">
        <v>75</v>
      </c>
      <c r="AW314" s="14" t="s">
        <v>157</v>
      </c>
      <c r="AX314" s="14" t="s">
        <v>70</v>
      </c>
      <c r="AY314" s="176" t="s">
        <v>147</v>
      </c>
    </row>
    <row r="315" spans="1:65" s="13" customFormat="1" ht="10">
      <c r="B315" s="157"/>
      <c r="D315" s="158" t="s">
        <v>156</v>
      </c>
      <c r="E315" s="159" t="s">
        <v>1</v>
      </c>
      <c r="F315" s="160" t="s">
        <v>453</v>
      </c>
      <c r="H315" s="161">
        <v>136.53707492250101</v>
      </c>
      <c r="L315" s="157"/>
      <c r="M315" s="162"/>
      <c r="N315" s="163"/>
      <c r="O315" s="163"/>
      <c r="P315" s="163"/>
      <c r="Q315" s="163"/>
      <c r="R315" s="163"/>
      <c r="S315" s="163"/>
      <c r="T315" s="164"/>
      <c r="AT315" s="159" t="s">
        <v>156</v>
      </c>
      <c r="AU315" s="159" t="s">
        <v>85</v>
      </c>
      <c r="AV315" s="13" t="s">
        <v>86</v>
      </c>
      <c r="AW315" s="13" t="s">
        <v>157</v>
      </c>
      <c r="AX315" s="13" t="s">
        <v>75</v>
      </c>
      <c r="AY315" s="159" t="s">
        <v>147</v>
      </c>
    </row>
    <row r="316" spans="1:65" s="2" customFormat="1" ht="16.5" customHeight="1">
      <c r="A316" s="30"/>
      <c r="B316" s="143"/>
      <c r="C316" s="144" t="s">
        <v>454</v>
      </c>
      <c r="D316" s="144" t="s">
        <v>151</v>
      </c>
      <c r="E316" s="145" t="s">
        <v>455</v>
      </c>
      <c r="F316" s="146" t="s">
        <v>456</v>
      </c>
      <c r="G316" s="147" t="s">
        <v>83</v>
      </c>
      <c r="H316" s="148">
        <v>133.86000000000001</v>
      </c>
      <c r="I316" s="149">
        <v>57.8</v>
      </c>
      <c r="J316" s="149">
        <f>ROUND(I316*H316,2)</f>
        <v>7737.11</v>
      </c>
      <c r="K316" s="150"/>
      <c r="L316" s="31"/>
      <c r="M316" s="151" t="s">
        <v>1</v>
      </c>
      <c r="N316" s="152" t="s">
        <v>35</v>
      </c>
      <c r="O316" s="153">
        <v>0</v>
      </c>
      <c r="P316" s="153">
        <f>O316*H316</f>
        <v>0</v>
      </c>
      <c r="Q316" s="153">
        <v>0</v>
      </c>
      <c r="R316" s="153">
        <f>Q316*H316</f>
        <v>0</v>
      </c>
      <c r="S316" s="153">
        <v>0</v>
      </c>
      <c r="T316" s="154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55" t="s">
        <v>206</v>
      </c>
      <c r="AT316" s="155" t="s">
        <v>151</v>
      </c>
      <c r="AU316" s="155" t="s">
        <v>85</v>
      </c>
      <c r="AY316" s="16" t="s">
        <v>147</v>
      </c>
      <c r="BE316" s="156">
        <f>IF(N316="základní",J316,0)</f>
        <v>7737.11</v>
      </c>
      <c r="BF316" s="156">
        <f>IF(N316="snížená",J316,0)</f>
        <v>0</v>
      </c>
      <c r="BG316" s="156">
        <f>IF(N316="zákl. přenesená",J316,0)</f>
        <v>0</v>
      </c>
      <c r="BH316" s="156">
        <f>IF(N316="sníž. přenesená",J316,0)</f>
        <v>0</v>
      </c>
      <c r="BI316" s="156">
        <f>IF(N316="nulová",J316,0)</f>
        <v>0</v>
      </c>
      <c r="BJ316" s="16" t="s">
        <v>75</v>
      </c>
      <c r="BK316" s="156">
        <f>ROUND(I316*H316,2)</f>
        <v>7737.11</v>
      </c>
      <c r="BL316" s="16" t="s">
        <v>206</v>
      </c>
      <c r="BM316" s="155" t="s">
        <v>457</v>
      </c>
    </row>
    <row r="317" spans="1:65" s="13" customFormat="1" ht="10">
      <c r="B317" s="157"/>
      <c r="D317" s="158" t="s">
        <v>156</v>
      </c>
      <c r="E317" s="159" t="s">
        <v>1</v>
      </c>
      <c r="F317" s="160" t="s">
        <v>106</v>
      </c>
      <c r="H317" s="161">
        <v>133.85987737500099</v>
      </c>
      <c r="L317" s="157"/>
      <c r="M317" s="162"/>
      <c r="N317" s="163"/>
      <c r="O317" s="163"/>
      <c r="P317" s="163"/>
      <c r="Q317" s="163"/>
      <c r="R317" s="163"/>
      <c r="S317" s="163"/>
      <c r="T317" s="164"/>
      <c r="AT317" s="159" t="s">
        <v>156</v>
      </c>
      <c r="AU317" s="159" t="s">
        <v>85</v>
      </c>
      <c r="AV317" s="13" t="s">
        <v>86</v>
      </c>
      <c r="AW317" s="13" t="s">
        <v>157</v>
      </c>
      <c r="AX317" s="13" t="s">
        <v>75</v>
      </c>
      <c r="AY317" s="159" t="s">
        <v>147</v>
      </c>
    </row>
    <row r="318" spans="1:65" s="2" customFormat="1" ht="16.5" customHeight="1">
      <c r="A318" s="30"/>
      <c r="B318" s="143"/>
      <c r="C318" s="165" t="s">
        <v>458</v>
      </c>
      <c r="D318" s="165" t="s">
        <v>158</v>
      </c>
      <c r="E318" s="166" t="s">
        <v>459</v>
      </c>
      <c r="F318" s="167" t="s">
        <v>460</v>
      </c>
      <c r="G318" s="168" t="s">
        <v>194</v>
      </c>
      <c r="H318" s="169">
        <v>20.481000000000002</v>
      </c>
      <c r="I318" s="170">
        <v>1940</v>
      </c>
      <c r="J318" s="170">
        <f>ROUND(I318*H318,2)</f>
        <v>39733.14</v>
      </c>
      <c r="K318" s="171"/>
      <c r="L318" s="172"/>
      <c r="M318" s="173" t="s">
        <v>1</v>
      </c>
      <c r="N318" s="174" t="s">
        <v>35</v>
      </c>
      <c r="O318" s="153">
        <v>0</v>
      </c>
      <c r="P318" s="153">
        <f>O318*H318</f>
        <v>0</v>
      </c>
      <c r="Q318" s="153">
        <v>0</v>
      </c>
      <c r="R318" s="153">
        <f>Q318*H318</f>
        <v>0</v>
      </c>
      <c r="S318" s="153">
        <v>0</v>
      </c>
      <c r="T318" s="154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55" t="s">
        <v>222</v>
      </c>
      <c r="AT318" s="155" t="s">
        <v>158</v>
      </c>
      <c r="AU318" s="155" t="s">
        <v>85</v>
      </c>
      <c r="AY318" s="16" t="s">
        <v>147</v>
      </c>
      <c r="BE318" s="156">
        <f>IF(N318="základní",J318,0)</f>
        <v>39733.14</v>
      </c>
      <c r="BF318" s="156">
        <f>IF(N318="snížená",J318,0)</f>
        <v>0</v>
      </c>
      <c r="BG318" s="156">
        <f>IF(N318="zákl. přenesená",J318,0)</f>
        <v>0</v>
      </c>
      <c r="BH318" s="156">
        <f>IF(N318="sníž. přenesená",J318,0)</f>
        <v>0</v>
      </c>
      <c r="BI318" s="156">
        <f>IF(N318="nulová",J318,0)</f>
        <v>0</v>
      </c>
      <c r="BJ318" s="16" t="s">
        <v>75</v>
      </c>
      <c r="BK318" s="156">
        <f>ROUND(I318*H318,2)</f>
        <v>39733.14</v>
      </c>
      <c r="BL318" s="16" t="s">
        <v>206</v>
      </c>
      <c r="BM318" s="155" t="s">
        <v>461</v>
      </c>
    </row>
    <row r="319" spans="1:65" s="14" customFormat="1" ht="10">
      <c r="B319" s="175"/>
      <c r="D319" s="158" t="s">
        <v>156</v>
      </c>
      <c r="E319" s="176" t="s">
        <v>1</v>
      </c>
      <c r="F319" s="177" t="s">
        <v>196</v>
      </c>
      <c r="H319" s="176" t="s">
        <v>1</v>
      </c>
      <c r="L319" s="175"/>
      <c r="M319" s="178"/>
      <c r="N319" s="179"/>
      <c r="O319" s="179"/>
      <c r="P319" s="179"/>
      <c r="Q319" s="179"/>
      <c r="R319" s="179"/>
      <c r="S319" s="179"/>
      <c r="T319" s="180"/>
      <c r="AT319" s="176" t="s">
        <v>156</v>
      </c>
      <c r="AU319" s="176" t="s">
        <v>85</v>
      </c>
      <c r="AV319" s="14" t="s">
        <v>75</v>
      </c>
      <c r="AW319" s="14" t="s">
        <v>157</v>
      </c>
      <c r="AX319" s="14" t="s">
        <v>70</v>
      </c>
      <c r="AY319" s="176" t="s">
        <v>147</v>
      </c>
    </row>
    <row r="320" spans="1:65" s="13" customFormat="1" ht="10">
      <c r="B320" s="157"/>
      <c r="D320" s="158" t="s">
        <v>156</v>
      </c>
      <c r="E320" s="159" t="s">
        <v>1</v>
      </c>
      <c r="F320" s="160" t="s">
        <v>462</v>
      </c>
      <c r="H320" s="161">
        <v>20.480561238375198</v>
      </c>
      <c r="L320" s="157"/>
      <c r="M320" s="162"/>
      <c r="N320" s="163"/>
      <c r="O320" s="163"/>
      <c r="P320" s="163"/>
      <c r="Q320" s="163"/>
      <c r="R320" s="163"/>
      <c r="S320" s="163"/>
      <c r="T320" s="164"/>
      <c r="AT320" s="159" t="s">
        <v>156</v>
      </c>
      <c r="AU320" s="159" t="s">
        <v>85</v>
      </c>
      <c r="AV320" s="13" t="s">
        <v>86</v>
      </c>
      <c r="AW320" s="13" t="s">
        <v>157</v>
      </c>
      <c r="AX320" s="13" t="s">
        <v>75</v>
      </c>
      <c r="AY320" s="159" t="s">
        <v>147</v>
      </c>
    </row>
    <row r="321" spans="1:65" s="2" customFormat="1" ht="16.5" customHeight="1">
      <c r="A321" s="30"/>
      <c r="B321" s="143"/>
      <c r="C321" s="144" t="s">
        <v>463</v>
      </c>
      <c r="D321" s="144" t="s">
        <v>151</v>
      </c>
      <c r="E321" s="145" t="s">
        <v>464</v>
      </c>
      <c r="F321" s="146" t="s">
        <v>465</v>
      </c>
      <c r="G321" s="147" t="s">
        <v>466</v>
      </c>
      <c r="H321" s="148">
        <v>0</v>
      </c>
      <c r="I321" s="149">
        <v>1970</v>
      </c>
      <c r="J321" s="149">
        <f>ROUND(I321*H321,2)</f>
        <v>0</v>
      </c>
      <c r="K321" s="150"/>
      <c r="L321" s="31"/>
      <c r="M321" s="151" t="s">
        <v>1</v>
      </c>
      <c r="N321" s="152" t="s">
        <v>35</v>
      </c>
      <c r="O321" s="153">
        <v>0</v>
      </c>
      <c r="P321" s="153">
        <f>O321*H321</f>
        <v>0</v>
      </c>
      <c r="Q321" s="153">
        <v>0</v>
      </c>
      <c r="R321" s="153">
        <f>Q321*H321</f>
        <v>0</v>
      </c>
      <c r="S321" s="153">
        <v>0</v>
      </c>
      <c r="T321" s="154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55" t="s">
        <v>206</v>
      </c>
      <c r="AT321" s="155" t="s">
        <v>151</v>
      </c>
      <c r="AU321" s="155" t="s">
        <v>85</v>
      </c>
      <c r="AY321" s="16" t="s">
        <v>147</v>
      </c>
      <c r="BE321" s="156">
        <f>IF(N321="základní",J321,0)</f>
        <v>0</v>
      </c>
      <c r="BF321" s="156">
        <f>IF(N321="snížená",J321,0)</f>
        <v>0</v>
      </c>
      <c r="BG321" s="156">
        <f>IF(N321="zákl. přenesená",J321,0)</f>
        <v>0</v>
      </c>
      <c r="BH321" s="156">
        <f>IF(N321="sníž. přenesená",J321,0)</f>
        <v>0</v>
      </c>
      <c r="BI321" s="156">
        <f>IF(N321="nulová",J321,0)</f>
        <v>0</v>
      </c>
      <c r="BJ321" s="16" t="s">
        <v>75</v>
      </c>
      <c r="BK321" s="156">
        <f>ROUND(I321*H321,2)</f>
        <v>0</v>
      </c>
      <c r="BL321" s="16" t="s">
        <v>206</v>
      </c>
      <c r="BM321" s="155" t="s">
        <v>467</v>
      </c>
    </row>
    <row r="322" spans="1:65" s="13" customFormat="1" ht="10">
      <c r="B322" s="157"/>
      <c r="D322" s="158" t="s">
        <v>156</v>
      </c>
      <c r="E322" s="159" t="s">
        <v>1</v>
      </c>
      <c r="F322" s="160" t="s">
        <v>70</v>
      </c>
      <c r="H322" s="161">
        <v>0</v>
      </c>
      <c r="L322" s="157"/>
      <c r="M322" s="162"/>
      <c r="N322" s="163"/>
      <c r="O322" s="163"/>
      <c r="P322" s="163"/>
      <c r="Q322" s="163"/>
      <c r="R322" s="163"/>
      <c r="S322" s="163"/>
      <c r="T322" s="164"/>
      <c r="AT322" s="159" t="s">
        <v>156</v>
      </c>
      <c r="AU322" s="159" t="s">
        <v>85</v>
      </c>
      <c r="AV322" s="13" t="s">
        <v>86</v>
      </c>
      <c r="AW322" s="13" t="s">
        <v>157</v>
      </c>
      <c r="AX322" s="13" t="s">
        <v>75</v>
      </c>
      <c r="AY322" s="159" t="s">
        <v>147</v>
      </c>
    </row>
    <row r="323" spans="1:65" s="2" customFormat="1" ht="16.5" customHeight="1">
      <c r="A323" s="30"/>
      <c r="B323" s="143"/>
      <c r="C323" s="144" t="s">
        <v>468</v>
      </c>
      <c r="D323" s="144" t="s">
        <v>151</v>
      </c>
      <c r="E323" s="145" t="s">
        <v>237</v>
      </c>
      <c r="F323" s="146" t="s">
        <v>238</v>
      </c>
      <c r="G323" s="147" t="s">
        <v>83</v>
      </c>
      <c r="H323" s="148">
        <v>133.86000000000001</v>
      </c>
      <c r="I323" s="149">
        <v>15.4</v>
      </c>
      <c r="J323" s="149">
        <f>ROUND(I323*H323,2)</f>
        <v>2061.44</v>
      </c>
      <c r="K323" s="150"/>
      <c r="L323" s="31"/>
      <c r="M323" s="151" t="s">
        <v>1</v>
      </c>
      <c r="N323" s="152" t="s">
        <v>35</v>
      </c>
      <c r="O323" s="153">
        <v>0</v>
      </c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55" t="s">
        <v>206</v>
      </c>
      <c r="AT323" s="155" t="s">
        <v>151</v>
      </c>
      <c r="AU323" s="155" t="s">
        <v>85</v>
      </c>
      <c r="AY323" s="16" t="s">
        <v>147</v>
      </c>
      <c r="BE323" s="156">
        <f>IF(N323="základní",J323,0)</f>
        <v>2061.44</v>
      </c>
      <c r="BF323" s="156">
        <f>IF(N323="snížená",J323,0)</f>
        <v>0</v>
      </c>
      <c r="BG323" s="156">
        <f>IF(N323="zákl. přenesená",J323,0)</f>
        <v>0</v>
      </c>
      <c r="BH323" s="156">
        <f>IF(N323="sníž. přenesená",J323,0)</f>
        <v>0</v>
      </c>
      <c r="BI323" s="156">
        <f>IF(N323="nulová",J323,0)</f>
        <v>0</v>
      </c>
      <c r="BJ323" s="16" t="s">
        <v>75</v>
      </c>
      <c r="BK323" s="156">
        <f>ROUND(I323*H323,2)</f>
        <v>2061.44</v>
      </c>
      <c r="BL323" s="16" t="s">
        <v>206</v>
      </c>
      <c r="BM323" s="155" t="s">
        <v>469</v>
      </c>
    </row>
    <row r="324" spans="1:65" s="13" customFormat="1" ht="10">
      <c r="B324" s="157"/>
      <c r="D324" s="158" t="s">
        <v>156</v>
      </c>
      <c r="E324" s="159" t="s">
        <v>1</v>
      </c>
      <c r="F324" s="160" t="s">
        <v>106</v>
      </c>
      <c r="H324" s="161">
        <v>133.85987737500099</v>
      </c>
      <c r="L324" s="157"/>
      <c r="M324" s="162"/>
      <c r="N324" s="163"/>
      <c r="O324" s="163"/>
      <c r="P324" s="163"/>
      <c r="Q324" s="163"/>
      <c r="R324" s="163"/>
      <c r="S324" s="163"/>
      <c r="T324" s="164"/>
      <c r="AT324" s="159" t="s">
        <v>156</v>
      </c>
      <c r="AU324" s="159" t="s">
        <v>85</v>
      </c>
      <c r="AV324" s="13" t="s">
        <v>86</v>
      </c>
      <c r="AW324" s="13" t="s">
        <v>157</v>
      </c>
      <c r="AX324" s="13" t="s">
        <v>75</v>
      </c>
      <c r="AY324" s="159" t="s">
        <v>147</v>
      </c>
    </row>
    <row r="325" spans="1:65" s="2" customFormat="1" ht="16.5" customHeight="1">
      <c r="A325" s="30"/>
      <c r="B325" s="143"/>
      <c r="C325" s="144" t="s">
        <v>470</v>
      </c>
      <c r="D325" s="144" t="s">
        <v>151</v>
      </c>
      <c r="E325" s="145" t="s">
        <v>241</v>
      </c>
      <c r="F325" s="146" t="s">
        <v>242</v>
      </c>
      <c r="G325" s="147" t="s">
        <v>83</v>
      </c>
      <c r="H325" s="148">
        <v>133.86000000000001</v>
      </c>
      <c r="I325" s="149">
        <v>36.4</v>
      </c>
      <c r="J325" s="149">
        <f>ROUND(I325*H325,2)</f>
        <v>4872.5</v>
      </c>
      <c r="K325" s="150"/>
      <c r="L325" s="31"/>
      <c r="M325" s="151" t="s">
        <v>1</v>
      </c>
      <c r="N325" s="152" t="s">
        <v>35</v>
      </c>
      <c r="O325" s="153">
        <v>0</v>
      </c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55" t="s">
        <v>206</v>
      </c>
      <c r="AT325" s="155" t="s">
        <v>151</v>
      </c>
      <c r="AU325" s="155" t="s">
        <v>85</v>
      </c>
      <c r="AY325" s="16" t="s">
        <v>147</v>
      </c>
      <c r="BE325" s="156">
        <f>IF(N325="základní",J325,0)</f>
        <v>4872.5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6" t="s">
        <v>75</v>
      </c>
      <c r="BK325" s="156">
        <f>ROUND(I325*H325,2)</f>
        <v>4872.5</v>
      </c>
      <c r="BL325" s="16" t="s">
        <v>206</v>
      </c>
      <c r="BM325" s="155" t="s">
        <v>471</v>
      </c>
    </row>
    <row r="326" spans="1:65" s="13" customFormat="1" ht="10">
      <c r="B326" s="157"/>
      <c r="D326" s="158" t="s">
        <v>156</v>
      </c>
      <c r="E326" s="159" t="s">
        <v>1</v>
      </c>
      <c r="F326" s="160" t="s">
        <v>106</v>
      </c>
      <c r="H326" s="161">
        <v>133.85987737500099</v>
      </c>
      <c r="L326" s="157"/>
      <c r="M326" s="181"/>
      <c r="N326" s="182"/>
      <c r="O326" s="182"/>
      <c r="P326" s="182"/>
      <c r="Q326" s="182"/>
      <c r="R326" s="182"/>
      <c r="S326" s="182"/>
      <c r="T326" s="183"/>
      <c r="AT326" s="159" t="s">
        <v>156</v>
      </c>
      <c r="AU326" s="159" t="s">
        <v>85</v>
      </c>
      <c r="AV326" s="13" t="s">
        <v>86</v>
      </c>
      <c r="AW326" s="13" t="s">
        <v>157</v>
      </c>
      <c r="AX326" s="13" t="s">
        <v>75</v>
      </c>
      <c r="AY326" s="159" t="s">
        <v>147</v>
      </c>
    </row>
    <row r="327" spans="1:65" s="2" customFormat="1" ht="7" customHeight="1">
      <c r="A327" s="30"/>
      <c r="B327" s="45"/>
      <c r="C327" s="46"/>
      <c r="D327" s="46"/>
      <c r="E327" s="46"/>
      <c r="F327" s="46"/>
      <c r="G327" s="46"/>
      <c r="H327" s="46"/>
      <c r="I327" s="46"/>
      <c r="J327" s="46"/>
      <c r="K327" s="46"/>
      <c r="L327" s="31"/>
      <c r="M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</row>
  </sheetData>
  <autoFilter ref="C133:K326" xr:uid="{00000000-0009-0000-0000-000001000000}"/>
  <mergeCells count="6">
    <mergeCell ref="L2:V2"/>
    <mergeCell ref="E7:H7"/>
    <mergeCell ref="E16:H16"/>
    <mergeCell ref="E25:H25"/>
    <mergeCell ref="E85:H85"/>
    <mergeCell ref="E126:H12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BIM model</vt:lpstr>
      <vt:lpstr>'01 - BIM model'!Názvy_tisku</vt:lpstr>
      <vt:lpstr>'Rekapitulace stavby'!Názvy_tisku</vt:lpstr>
      <vt:lpstr>'01 - BIM model'!Oblast_tisku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</dc:creator>
  <cp:lastModifiedBy>Vojtěch Černovický</cp:lastModifiedBy>
  <dcterms:created xsi:type="dcterms:W3CDTF">2020-05-09T07:09:58Z</dcterms:created>
  <dcterms:modified xsi:type="dcterms:W3CDTF">2020-05-18T08:11:24Z</dcterms:modified>
</cp:coreProperties>
</file>