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0" yWindow="0" windowWidth="22260" windowHeight="12648" activeTab="1"/>
  </bookViews>
  <sheets>
    <sheet name="generování" sheetId="1" r:id="rId1"/>
    <sheet name="chlazenítopení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63" i="2" l="1"/>
  <c r="AM63" i="2" s="1"/>
  <c r="N63" i="2"/>
  <c r="P63" i="2"/>
  <c r="Q63" i="2"/>
  <c r="U63" i="2"/>
  <c r="AB62" i="2"/>
  <c r="Q62" i="2"/>
  <c r="P62" i="2"/>
  <c r="AA62" i="2" s="1"/>
  <c r="N62" i="2"/>
  <c r="Q61" i="2"/>
  <c r="P61" i="2"/>
  <c r="N61" i="2"/>
  <c r="AB60" i="2" s="1"/>
  <c r="Q60" i="2"/>
  <c r="P60" i="2"/>
  <c r="N60" i="2"/>
  <c r="Q59" i="2"/>
  <c r="P59" i="2"/>
  <c r="N59" i="2"/>
  <c r="Q58" i="2"/>
  <c r="P58" i="2"/>
  <c r="N58" i="2"/>
  <c r="Q57" i="2"/>
  <c r="P57" i="2"/>
  <c r="N57" i="2"/>
  <c r="AB56" i="2" s="1"/>
  <c r="Q56" i="2"/>
  <c r="P56" i="2"/>
  <c r="N56" i="2"/>
  <c r="Q55" i="2"/>
  <c r="P55" i="2"/>
  <c r="N55" i="2"/>
  <c r="Q54" i="2"/>
  <c r="P54" i="2"/>
  <c r="AA53" i="2" s="1"/>
  <c r="AJ53" i="2" s="1"/>
  <c r="N54" i="2"/>
  <c r="Q53" i="2"/>
  <c r="P53" i="2"/>
  <c r="N53" i="2"/>
  <c r="Q51" i="2"/>
  <c r="P51" i="2"/>
  <c r="AA50" i="2" s="1"/>
  <c r="N51" i="2"/>
  <c r="Q50" i="2"/>
  <c r="N50" i="2"/>
  <c r="Q49" i="2"/>
  <c r="P49" i="2"/>
  <c r="AA49" i="2" s="1"/>
  <c r="AJ49" i="2" s="1"/>
  <c r="N49" i="2"/>
  <c r="Q48" i="2"/>
  <c r="P48" i="2"/>
  <c r="N48" i="2"/>
  <c r="Q47" i="2"/>
  <c r="P47" i="2"/>
  <c r="N47" i="2"/>
  <c r="Q46" i="2"/>
  <c r="P46" i="2"/>
  <c r="N46" i="2"/>
  <c r="Q45" i="2"/>
  <c r="P45" i="2"/>
  <c r="N45" i="2"/>
  <c r="Q44" i="2"/>
  <c r="P44" i="2"/>
  <c r="AA43" i="2" s="1"/>
  <c r="AJ43" i="2" s="1"/>
  <c r="N44" i="2"/>
  <c r="Q43" i="2"/>
  <c r="P43" i="2"/>
  <c r="N43" i="2"/>
  <c r="AE42" i="2"/>
  <c r="Q42" i="2"/>
  <c r="P42" i="2"/>
  <c r="N42" i="2"/>
  <c r="AB42" i="2" s="1"/>
  <c r="L26" i="1"/>
  <c r="I26" i="1"/>
  <c r="H26" i="1"/>
  <c r="F26" i="1"/>
  <c r="L25" i="1"/>
  <c r="I25" i="1"/>
  <c r="H25" i="1"/>
  <c r="F25" i="1"/>
  <c r="L24" i="1"/>
  <c r="I24" i="1"/>
  <c r="H24" i="1"/>
  <c r="F24" i="1"/>
  <c r="L23" i="1"/>
  <c r="I23" i="1"/>
  <c r="H23" i="1"/>
  <c r="F23" i="1"/>
  <c r="L22" i="1"/>
  <c r="I22" i="1"/>
  <c r="H22" i="1"/>
  <c r="F22" i="1"/>
  <c r="N21" i="1"/>
  <c r="L21" i="1" s="1"/>
  <c r="I21" i="1"/>
  <c r="H21" i="1"/>
  <c r="F21" i="1"/>
  <c r="N20" i="1"/>
  <c r="L20" i="1"/>
  <c r="I20" i="1"/>
  <c r="H20" i="1"/>
  <c r="F20" i="1"/>
  <c r="L18" i="1"/>
  <c r="I18" i="1"/>
  <c r="H18" i="1"/>
  <c r="F18" i="1"/>
  <c r="L17" i="1"/>
  <c r="I17" i="1"/>
  <c r="H17" i="1"/>
  <c r="F17" i="1"/>
  <c r="L16" i="1"/>
  <c r="I16" i="1"/>
  <c r="H16" i="1"/>
  <c r="F16" i="1"/>
  <c r="L15" i="1"/>
  <c r="I15" i="1"/>
  <c r="H15" i="1"/>
  <c r="F15" i="1"/>
  <c r="N14" i="1"/>
  <c r="L14" i="1" s="1"/>
  <c r="I14" i="1"/>
  <c r="H14" i="1"/>
  <c r="F14" i="1"/>
  <c r="N13" i="1"/>
  <c r="L13" i="1"/>
  <c r="I13" i="1"/>
  <c r="H13" i="1"/>
  <c r="F13" i="1"/>
  <c r="N12" i="1"/>
  <c r="L12" i="1" s="1"/>
  <c r="I12" i="1"/>
  <c r="H12" i="1"/>
  <c r="F12" i="1"/>
  <c r="L10" i="1"/>
  <c r="I10" i="1"/>
  <c r="H10" i="1"/>
  <c r="F10" i="1"/>
  <c r="L9" i="1"/>
  <c r="I9" i="1"/>
  <c r="H9" i="1"/>
  <c r="F9" i="1"/>
  <c r="L8" i="1"/>
  <c r="I8" i="1"/>
  <c r="H8" i="1"/>
  <c r="F8" i="1"/>
  <c r="L7" i="1"/>
  <c r="I7" i="1"/>
  <c r="H7" i="1"/>
  <c r="F7" i="1"/>
  <c r="L6" i="1"/>
  <c r="I6" i="1"/>
  <c r="H6" i="1"/>
  <c r="F6" i="1"/>
  <c r="U43" i="2" l="1"/>
  <c r="U47" i="2"/>
  <c r="AJ62" i="2"/>
  <c r="U44" i="2"/>
  <c r="U46" i="2"/>
  <c r="AB55" i="2"/>
  <c r="AH55" i="2" s="1"/>
  <c r="AB59" i="2"/>
  <c r="AH59" i="2" s="1"/>
  <c r="AB54" i="2"/>
  <c r="AB58" i="2"/>
  <c r="AH58" i="2" s="1"/>
  <c r="AA46" i="2"/>
  <c r="AJ46" i="2" s="1"/>
  <c r="U48" i="2"/>
  <c r="U51" i="2"/>
  <c r="AB57" i="2"/>
  <c r="AH57" i="2" s="1"/>
  <c r="U45" i="2"/>
  <c r="AA47" i="2"/>
  <c r="AJ47" i="2" s="1"/>
  <c r="AB61" i="2"/>
  <c r="AH61" i="2" s="1"/>
  <c r="AB45" i="2"/>
  <c r="AH45" i="2" s="1"/>
  <c r="U50" i="2"/>
  <c r="AB49" i="2"/>
  <c r="AH49" i="2" s="1"/>
  <c r="AA44" i="2"/>
  <c r="AJ44" i="2" s="1"/>
  <c r="AA45" i="2"/>
  <c r="AJ45" i="2" s="1"/>
  <c r="U49" i="2"/>
  <c r="U54" i="2"/>
  <c r="U55" i="2"/>
  <c r="U56" i="2"/>
  <c r="U57" i="2"/>
  <c r="U58" i="2"/>
  <c r="U59" i="2"/>
  <c r="U60" i="2"/>
  <c r="U61" i="2"/>
  <c r="U62" i="2"/>
  <c r="AB46" i="2"/>
  <c r="AH46" i="2" s="1"/>
  <c r="AA42" i="2"/>
  <c r="AJ42" i="2" s="1"/>
  <c r="AB43" i="2"/>
  <c r="AH43" i="2" s="1"/>
  <c r="AB47" i="2"/>
  <c r="AH47" i="2" s="1"/>
  <c r="AA48" i="2"/>
  <c r="AJ48" i="2" s="1"/>
  <c r="AB53" i="2"/>
  <c r="AH53" i="2" s="1"/>
  <c r="AA54" i="2"/>
  <c r="AJ54" i="2" s="1"/>
  <c r="AA55" i="2"/>
  <c r="AJ55" i="2" s="1"/>
  <c r="AA56" i="2"/>
  <c r="AJ56" i="2" s="1"/>
  <c r="AA57" i="2"/>
  <c r="AJ57" i="2" s="1"/>
  <c r="AA58" i="2"/>
  <c r="AJ58" i="2" s="1"/>
  <c r="AA59" i="2"/>
  <c r="AJ59" i="2" s="1"/>
  <c r="AA60" i="2"/>
  <c r="AJ60" i="2" s="1"/>
  <c r="AB44" i="2"/>
  <c r="AH44" i="2" s="1"/>
  <c r="AB48" i="2"/>
  <c r="AH48" i="2" s="1"/>
  <c r="AB50" i="2"/>
  <c r="AH54" i="2"/>
  <c r="AH56" i="2"/>
  <c r="AH60" i="2"/>
  <c r="AH62" i="2"/>
  <c r="AF42" i="2"/>
  <c r="AH42" i="2"/>
  <c r="AA61" i="2"/>
  <c r="AJ61" i="2" s="1"/>
  <c r="O23" i="1"/>
  <c r="O8" i="1"/>
  <c r="O16" i="1"/>
  <c r="O6" i="1"/>
  <c r="O10" i="1"/>
  <c r="O17" i="1"/>
  <c r="O20" i="1"/>
  <c r="O13" i="1"/>
  <c r="O24" i="1"/>
  <c r="O25" i="1"/>
  <c r="O26" i="1"/>
  <c r="O7" i="1"/>
  <c r="O9" i="1"/>
  <c r="O14" i="1"/>
  <c r="O21" i="1"/>
  <c r="O12" i="1"/>
  <c r="O15" i="1"/>
  <c r="O18" i="1"/>
  <c r="O22" i="1"/>
  <c r="AI47" i="2" l="1"/>
  <c r="AK47" i="2" s="1"/>
  <c r="AL47" i="2" s="1"/>
  <c r="AM47" i="2" s="1"/>
  <c r="AI62" i="2"/>
  <c r="AK62" i="2" s="1"/>
  <c r="AI61" i="2"/>
  <c r="AK61" i="2" s="1"/>
  <c r="AL61" i="2" s="1"/>
  <c r="AM61" i="2" s="1"/>
  <c r="AI60" i="2"/>
  <c r="AK60" i="2" s="1"/>
  <c r="AL60" i="2" s="1"/>
  <c r="AM60" i="2" s="1"/>
  <c r="AI59" i="2"/>
  <c r="AK59" i="2" s="1"/>
  <c r="AL59" i="2" s="1"/>
  <c r="AM59" i="2" s="1"/>
  <c r="AI58" i="2"/>
  <c r="AK58" i="2" s="1"/>
  <c r="AL58" i="2" s="1"/>
  <c r="AM58" i="2" s="1"/>
  <c r="AI57" i="2"/>
  <c r="AK57" i="2" s="1"/>
  <c r="AL57" i="2" s="1"/>
  <c r="AM57" i="2" s="1"/>
  <c r="AI56" i="2"/>
  <c r="AK56" i="2" s="1"/>
  <c r="AL56" i="2" s="1"/>
  <c r="AM56" i="2" s="1"/>
  <c r="AI55" i="2"/>
  <c r="AK55" i="2" s="1"/>
  <c r="AL55" i="2" s="1"/>
  <c r="AM55" i="2" s="1"/>
  <c r="AI54" i="2"/>
  <c r="AK54" i="2" s="1"/>
  <c r="AL54" i="2" s="1"/>
  <c r="AM54" i="2" s="1"/>
  <c r="AI53" i="2"/>
  <c r="AK53" i="2" s="1"/>
  <c r="AL53" i="2" s="1"/>
  <c r="AI49" i="2"/>
  <c r="AK49" i="2" s="1"/>
  <c r="AL49" i="2" s="1"/>
  <c r="AM49" i="2" s="1"/>
  <c r="AI48" i="2"/>
  <c r="AK48" i="2" s="1"/>
  <c r="AL48" i="2" s="1"/>
  <c r="AM48" i="2" s="1"/>
  <c r="AI43" i="2"/>
  <c r="AK43" i="2" s="1"/>
  <c r="AL43" i="2" s="1"/>
  <c r="AM43" i="2" s="1"/>
  <c r="AI42" i="2"/>
  <c r="AK42" i="2" s="1"/>
  <c r="AL42" i="2" s="1"/>
  <c r="AI46" i="2"/>
  <c r="AK46" i="2" s="1"/>
  <c r="AL46" i="2" s="1"/>
  <c r="AM46" i="2" s="1"/>
  <c r="AI45" i="2"/>
  <c r="AK45" i="2" s="1"/>
  <c r="AL45" i="2" s="1"/>
  <c r="AM45" i="2" s="1"/>
  <c r="AI44" i="2"/>
  <c r="AK44" i="2" s="1"/>
  <c r="AL44" i="2" s="1"/>
  <c r="AM44" i="2" s="1"/>
  <c r="AM42" i="2" l="1"/>
  <c r="AL51" i="2"/>
  <c r="AM53" i="2"/>
</calcChain>
</file>

<file path=xl/sharedStrings.xml><?xml version="1.0" encoding="utf-8"?>
<sst xmlns="http://schemas.openxmlformats.org/spreadsheetml/2006/main" count="53" uniqueCount="38">
  <si>
    <t>Info</t>
  </si>
  <si>
    <t>Vstup</t>
  </si>
  <si>
    <t>Výstup</t>
  </si>
  <si>
    <t>odpor studené strany</t>
  </si>
  <si>
    <t>teplota studené strany</t>
  </si>
  <si>
    <t>odpor teplé strany</t>
  </si>
  <si>
    <t>teplota teplé strany</t>
  </si>
  <si>
    <t>napětí</t>
  </si>
  <si>
    <t>proud</t>
  </si>
  <si>
    <t>výkon</t>
  </si>
  <si>
    <t>účinnost</t>
  </si>
  <si>
    <t>teg</t>
  </si>
  <si>
    <t>tec s ventilátorem</t>
  </si>
  <si>
    <t>tec bez ventilátoru</t>
  </si>
  <si>
    <t>Koeficienty pro výpočet teploty</t>
  </si>
  <si>
    <t>měrná tepelná kapacita</t>
  </si>
  <si>
    <t>hmostnost</t>
  </si>
  <si>
    <t>rozdíl teplot</t>
  </si>
  <si>
    <t>dno</t>
  </si>
  <si>
    <t>plášt</t>
  </si>
  <si>
    <t>voda</t>
  </si>
  <si>
    <t>teplo</t>
  </si>
  <si>
    <t>teplota dna</t>
  </si>
  <si>
    <t>teplota stěny/kapaliny</t>
  </si>
  <si>
    <t>příkon</t>
  </si>
  <si>
    <t>čas</t>
  </si>
  <si>
    <t>energie za 15 s</t>
  </si>
  <si>
    <t>meď</t>
  </si>
  <si>
    <t>voda+stěny</t>
  </si>
  <si>
    <t>voda+stěna</t>
  </si>
  <si>
    <t>objem</t>
  </si>
  <si>
    <t>hustota</t>
  </si>
  <si>
    <t>hmotnost</t>
  </si>
  <si>
    <t>soucet</t>
  </si>
  <si>
    <t>počáteční</t>
  </si>
  <si>
    <t>chlazení</t>
  </si>
  <si>
    <t>topení</t>
  </si>
  <si>
    <t>učinnost chlazení/topení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</si>
</sst>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E+00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0" borderId="1" xfId="0" applyFont="1" applyBorder="1"/>
    <xf numFmtId="165" fontId="0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1" fillId="0" borderId="1" xfId="0" applyFont="1" applyFill="1" applyBorder="1"/>
    <xf numFmtId="11" fontId="0" fillId="0" borderId="1" xfId="0" applyNumberFormat="1" applyBorder="1"/>
    <xf numFmtId="2" fontId="0" fillId="0" borderId="1" xfId="0" applyNumberFormat="1" applyBorder="1"/>
    <xf numFmtId="0" fontId="0" fillId="0" borderId="1" xfId="0" applyFill="1" applyBorder="1"/>
    <xf numFmtId="165" fontId="0" fillId="0" borderId="1" xfId="0" applyNumberFormat="1" applyBorder="1"/>
    <xf numFmtId="165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/>
    <xf numFmtId="11" fontId="1" fillId="0" borderId="1" xfId="0" applyNumberFormat="1" applyFont="1" applyBorder="1"/>
    <xf numFmtId="2" fontId="1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26"/>
  <sheetViews>
    <sheetView workbookViewId="0">
      <selection activeCell="S10" sqref="S10"/>
    </sheetView>
  </sheetViews>
  <sheetFormatPr defaultRowHeight="14.4" x14ac:dyDescent="0.3"/>
  <cols>
    <col min="3" max="3" width="15" customWidth="1"/>
  </cols>
  <sheetData>
    <row r="3" spans="2:15" ht="18" x14ac:dyDescent="0.35">
      <c r="E3" s="7" t="s">
        <v>0</v>
      </c>
      <c r="F3" s="7"/>
      <c r="G3" s="7"/>
      <c r="H3" s="7"/>
      <c r="I3" s="7" t="s">
        <v>1</v>
      </c>
      <c r="J3" s="7"/>
      <c r="K3" s="7"/>
      <c r="L3" s="7" t="s">
        <v>2</v>
      </c>
      <c r="M3" s="6"/>
      <c r="N3" s="6"/>
      <c r="O3" s="6"/>
    </row>
    <row r="4" spans="2:15" x14ac:dyDescent="0.3">
      <c r="E4" s="6" t="s">
        <v>13</v>
      </c>
      <c r="F4" s="6"/>
      <c r="G4" s="6"/>
      <c r="H4" s="6"/>
      <c r="I4" s="6"/>
      <c r="J4" s="6"/>
      <c r="K4" s="6"/>
      <c r="L4" s="6"/>
      <c r="M4" s="6"/>
      <c r="N4" s="6"/>
      <c r="O4" s="6"/>
    </row>
    <row r="5" spans="2:15" x14ac:dyDescent="0.3">
      <c r="B5" s="1" t="s">
        <v>14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24</v>
      </c>
      <c r="J5" s="3" t="s">
        <v>7</v>
      </c>
      <c r="K5" s="3" t="s">
        <v>8</v>
      </c>
      <c r="L5" s="3" t="s">
        <v>9</v>
      </c>
      <c r="M5" s="3" t="s">
        <v>7</v>
      </c>
      <c r="N5" s="3" t="s">
        <v>8</v>
      </c>
      <c r="O5" s="8" t="s">
        <v>10</v>
      </c>
    </row>
    <row r="6" spans="2:15" x14ac:dyDescent="0.3">
      <c r="B6">
        <v>1</v>
      </c>
      <c r="C6">
        <v>3.9083E-3</v>
      </c>
      <c r="E6" s="4">
        <v>114.01600000000001</v>
      </c>
      <c r="F6" s="5">
        <f>(SQRT($C$7*E6-100*$C$7+25*$C$6^2)-5*$C$6)/(10*$C$7)</f>
        <v>36.05421693258014</v>
      </c>
      <c r="G6" s="6">
        <v>116.62</v>
      </c>
      <c r="H6" s="5">
        <f>(SQRT($C$7*G6-100*$C$7+25*$C$6^2)-5*$C$6)/(10*$C$7)</f>
        <v>42.795503241542228</v>
      </c>
      <c r="I6" s="6">
        <f>J6*K6</f>
        <v>6.1</v>
      </c>
      <c r="J6" s="6">
        <v>10</v>
      </c>
      <c r="K6" s="6">
        <v>0.61</v>
      </c>
      <c r="L6" s="6">
        <f>M6*N6</f>
        <v>7.0782000000000006E-3</v>
      </c>
      <c r="M6" s="6">
        <v>9.4E-2</v>
      </c>
      <c r="N6" s="6">
        <v>7.5300000000000006E-2</v>
      </c>
      <c r="O6" s="6">
        <f>(L6/I6)*100</f>
        <v>0.11603606557377051</v>
      </c>
    </row>
    <row r="7" spans="2:15" x14ac:dyDescent="0.3">
      <c r="B7">
        <v>2</v>
      </c>
      <c r="C7" s="2">
        <v>-5.7749999999999998E-7</v>
      </c>
      <c r="E7" s="6">
        <v>116.345</v>
      </c>
      <c r="F7" s="5">
        <f>(SQRT($C$7*E7-100*$C$7+25*$C$6^2)-5*$C$6)/(10*$C$7)</f>
        <v>42.082935592926894</v>
      </c>
      <c r="G7" s="6">
        <v>120.25</v>
      </c>
      <c r="H7" s="5">
        <f>(SQRT($C$7*G7-100*$C$7+25*$C$6^2)-5*$C$6)/(10*$C$7)</f>
        <v>52.215679600015989</v>
      </c>
      <c r="I7" s="6">
        <f>J7*K7</f>
        <v>8.879999999999999</v>
      </c>
      <c r="J7" s="6">
        <v>12</v>
      </c>
      <c r="K7" s="6">
        <v>0.74</v>
      </c>
      <c r="L7" s="6">
        <f>M7*N7</f>
        <v>1.155E-2</v>
      </c>
      <c r="M7" s="6">
        <v>0.11</v>
      </c>
      <c r="N7" s="6">
        <v>0.105</v>
      </c>
      <c r="O7" s="6">
        <f>(L7/I7)*100</f>
        <v>0.13006756756756757</v>
      </c>
    </row>
    <row r="8" spans="2:15" x14ac:dyDescent="0.3">
      <c r="B8">
        <v>3</v>
      </c>
      <c r="C8">
        <v>-4.1830000000000003E-12</v>
      </c>
      <c r="E8" s="6">
        <v>119.753</v>
      </c>
      <c r="F8" s="5">
        <f>(SQRT($C$7*E8-100*$C$7+25*$C$6^2)-5*$C$6)/(10*$C$7)</f>
        <v>50.924346762353132</v>
      </c>
      <c r="G8" s="6">
        <v>126</v>
      </c>
      <c r="H8" s="5">
        <f>(SQRT($C$7*G8-100*$C$7+25*$C$6^2)-5*$C$6)/(10*$C$7)</f>
        <v>67.192204430094733</v>
      </c>
      <c r="I8" s="6">
        <f>J8*K8</f>
        <v>13.8</v>
      </c>
      <c r="J8" s="6">
        <v>15</v>
      </c>
      <c r="K8" s="6">
        <v>0.92</v>
      </c>
      <c r="L8" s="6">
        <f>M8*N8</f>
        <v>3.7134720000000003E-2</v>
      </c>
      <c r="M8" s="6">
        <v>0.21490000000000001</v>
      </c>
      <c r="N8" s="6">
        <v>0.17280000000000001</v>
      </c>
      <c r="O8" s="6">
        <f>(L8/I8)*100</f>
        <v>0.26909217391304352</v>
      </c>
    </row>
    <row r="9" spans="2:15" x14ac:dyDescent="0.3">
      <c r="E9" s="6">
        <v>125.92</v>
      </c>
      <c r="F9" s="5">
        <f>(SQRT($C$7*E9-100*$C$7+25*$C$6^2)-5*$C$6)/(10*$C$7)</f>
        <v>66.98337150776841</v>
      </c>
      <c r="G9" s="6">
        <v>136.41</v>
      </c>
      <c r="H9" s="5">
        <f>(SQRT($C$7*G9-100*$C$7+25*$C$6^2)-5*$C$6)/(10*$C$7)</f>
        <v>94.47969800186435</v>
      </c>
      <c r="I9" s="6">
        <f>J9*K9</f>
        <v>24.6</v>
      </c>
      <c r="J9" s="6">
        <v>20</v>
      </c>
      <c r="K9" s="6">
        <v>1.23</v>
      </c>
      <c r="L9" s="6">
        <f>M9*N9</f>
        <v>4.2019599999999997E-2</v>
      </c>
      <c r="M9" s="6">
        <v>0.12039999999999999</v>
      </c>
      <c r="N9" s="6">
        <v>0.34899999999999998</v>
      </c>
      <c r="O9" s="6">
        <f>(L9/I9)*100</f>
        <v>0.1708113821138211</v>
      </c>
    </row>
    <row r="10" spans="2:15" x14ac:dyDescent="0.3">
      <c r="E10" s="6">
        <v>130.30000000000001</v>
      </c>
      <c r="F10" s="5">
        <f>(SQRT($C$7*E10-100*$C$7+25*$C$6^2)-5*$C$6)/(10*$C$7)</f>
        <v>78.436387725079342</v>
      </c>
      <c r="G10" s="6">
        <v>145.28</v>
      </c>
      <c r="H10" s="5">
        <f>(SQRT($C$7*G10-100*$C$7+25*$C$6^2)-5*$C$6)/(10*$C$7)</f>
        <v>117.91031695166747</v>
      </c>
      <c r="I10" s="6">
        <f>J10*K10</f>
        <v>42.72</v>
      </c>
      <c r="J10" s="6">
        <v>24</v>
      </c>
      <c r="K10" s="6">
        <v>1.78</v>
      </c>
      <c r="L10" s="6">
        <f>M10*N10</f>
        <v>7.4332800000000004E-2</v>
      </c>
      <c r="M10" s="6">
        <v>0.16020000000000001</v>
      </c>
      <c r="N10" s="6">
        <v>0.46400000000000002</v>
      </c>
      <c r="O10" s="6">
        <f>(L10/I10)*100</f>
        <v>0.17400000000000002</v>
      </c>
    </row>
    <row r="11" spans="2:15" x14ac:dyDescent="0.3">
      <c r="E11" s="6" t="s">
        <v>11</v>
      </c>
      <c r="F11" s="5"/>
      <c r="G11" s="6"/>
      <c r="H11" s="5"/>
      <c r="I11" s="6"/>
      <c r="J11" s="6"/>
      <c r="K11" s="6"/>
      <c r="L11" s="6"/>
      <c r="M11" s="6"/>
      <c r="N11" s="6"/>
      <c r="O11" s="6"/>
    </row>
    <row r="12" spans="2:15" x14ac:dyDescent="0.3">
      <c r="E12" s="6">
        <v>111.2</v>
      </c>
      <c r="F12" s="5">
        <f t="shared" ref="F12:F26" si="0">(SQRT($C$7*E12-100*$C$7+25*$C$6^2)-5*$C$6)/(10*$C$7)</f>
        <v>28.779345184502137</v>
      </c>
      <c r="G12" s="6">
        <v>111.71</v>
      </c>
      <c r="H12" s="5">
        <f t="shared" ref="H12:H26" si="1">(SQRT($C$7*G12-100*$C$7+25*$C$6^2)-5*$C$6)/(10*$C$7)</f>
        <v>30.095712129482191</v>
      </c>
      <c r="I12" s="6">
        <f t="shared" ref="I12:I26" si="2">J12*K12</f>
        <v>1.55</v>
      </c>
      <c r="J12" s="6">
        <v>5</v>
      </c>
      <c r="K12" s="6">
        <v>0.31</v>
      </c>
      <c r="L12" s="9">
        <f t="shared" ref="L12:L26" si="3">M12*N12</f>
        <v>9.0829000000000007E-6</v>
      </c>
      <c r="M12" s="6">
        <v>3.0499999999999999E-2</v>
      </c>
      <c r="N12" s="6">
        <f>0.2978/1000</f>
        <v>2.9780000000000003E-4</v>
      </c>
      <c r="O12" s="10">
        <f t="shared" ref="O12:O26" si="4">(L12/I12)*100</f>
        <v>5.8599354838709684E-4</v>
      </c>
    </row>
    <row r="13" spans="2:15" x14ac:dyDescent="0.3">
      <c r="E13" s="6">
        <v>111.535</v>
      </c>
      <c r="F13" s="5">
        <f t="shared" si="0"/>
        <v>29.643959368230913</v>
      </c>
      <c r="G13" s="6">
        <v>113.658</v>
      </c>
      <c r="H13" s="5">
        <f t="shared" si="1"/>
        <v>35.128480634185003</v>
      </c>
      <c r="I13" s="6">
        <f t="shared" si="2"/>
        <v>6.1</v>
      </c>
      <c r="J13" s="6">
        <v>10</v>
      </c>
      <c r="K13" s="6">
        <v>0.61</v>
      </c>
      <c r="L13" s="9">
        <f t="shared" si="3"/>
        <v>2.4299999999999999E-3</v>
      </c>
      <c r="M13" s="6">
        <v>0.15</v>
      </c>
      <c r="N13" s="6">
        <f>16.2/1000</f>
        <v>1.6199999999999999E-2</v>
      </c>
      <c r="O13" s="10">
        <f t="shared" si="4"/>
        <v>3.9836065573770493E-2</v>
      </c>
    </row>
    <row r="14" spans="2:15" x14ac:dyDescent="0.3">
      <c r="E14" s="6">
        <v>111.94499999999999</v>
      </c>
      <c r="F14" s="5">
        <f t="shared" si="0"/>
        <v>30.702447293145941</v>
      </c>
      <c r="G14" s="6">
        <v>114.758</v>
      </c>
      <c r="H14" s="5">
        <f t="shared" si="1"/>
        <v>37.973737361800595</v>
      </c>
      <c r="I14" s="6">
        <f t="shared" si="2"/>
        <v>8.879999999999999</v>
      </c>
      <c r="J14" s="6">
        <v>12</v>
      </c>
      <c r="K14" s="6">
        <v>0.74</v>
      </c>
      <c r="L14" s="9">
        <f t="shared" si="3"/>
        <v>7.7804439999999992E-3</v>
      </c>
      <c r="M14" s="6">
        <v>9.64E-2</v>
      </c>
      <c r="N14" s="6">
        <f>80.71/1000</f>
        <v>8.070999999999999E-2</v>
      </c>
      <c r="O14" s="10">
        <f t="shared" si="4"/>
        <v>8.7617612612612611E-2</v>
      </c>
    </row>
    <row r="15" spans="2:15" x14ac:dyDescent="0.3">
      <c r="E15" s="6">
        <v>112.226</v>
      </c>
      <c r="F15" s="5">
        <f t="shared" si="0"/>
        <v>31.428091794603198</v>
      </c>
      <c r="G15" s="6">
        <v>116.724</v>
      </c>
      <c r="H15" s="5">
        <f t="shared" si="1"/>
        <v>43.065022978763693</v>
      </c>
      <c r="I15" s="6">
        <f t="shared" si="2"/>
        <v>13.8</v>
      </c>
      <c r="J15" s="6">
        <v>15</v>
      </c>
      <c r="K15" s="6">
        <v>0.92</v>
      </c>
      <c r="L15" s="9">
        <f t="shared" si="3"/>
        <v>1.8154800000000002E-2</v>
      </c>
      <c r="M15" s="6">
        <v>0.14760000000000001</v>
      </c>
      <c r="N15" s="6">
        <v>0.123</v>
      </c>
      <c r="O15" s="10">
        <f t="shared" si="4"/>
        <v>0.13155652173913046</v>
      </c>
    </row>
    <row r="16" spans="2:15" x14ac:dyDescent="0.3">
      <c r="E16" s="6">
        <v>113.239</v>
      </c>
      <c r="F16" s="5">
        <f t="shared" si="0"/>
        <v>34.045332082397884</v>
      </c>
      <c r="G16" s="6">
        <v>120.95</v>
      </c>
      <c r="H16" s="5">
        <f t="shared" si="1"/>
        <v>54.035307642085826</v>
      </c>
      <c r="I16" s="6">
        <f t="shared" si="2"/>
        <v>24.6</v>
      </c>
      <c r="J16" s="6">
        <v>20</v>
      </c>
      <c r="K16" s="6">
        <v>1.23</v>
      </c>
      <c r="L16" s="9">
        <f t="shared" si="3"/>
        <v>3.6630180000000005E-2</v>
      </c>
      <c r="M16" s="6">
        <v>0.1033</v>
      </c>
      <c r="N16" s="6">
        <v>0.35460000000000003</v>
      </c>
      <c r="O16" s="10">
        <f t="shared" si="4"/>
        <v>0.14890317073170733</v>
      </c>
    </row>
    <row r="17" spans="5:15" x14ac:dyDescent="0.3">
      <c r="E17" s="6">
        <v>114.31</v>
      </c>
      <c r="F17" s="5">
        <f t="shared" si="0"/>
        <v>36.81464995150877</v>
      </c>
      <c r="G17" s="6">
        <v>125.61</v>
      </c>
      <c r="H17" s="5">
        <f t="shared" si="1"/>
        <v>66.174268094870513</v>
      </c>
      <c r="I17" s="6">
        <f t="shared" si="2"/>
        <v>35.519999999999996</v>
      </c>
      <c r="J17" s="6">
        <v>24</v>
      </c>
      <c r="K17" s="6">
        <v>1.48</v>
      </c>
      <c r="L17" s="9">
        <f t="shared" si="3"/>
        <v>7.7488180000000004E-2</v>
      </c>
      <c r="M17" s="6">
        <v>0.1502</v>
      </c>
      <c r="N17" s="6">
        <v>0.51590000000000003</v>
      </c>
      <c r="O17" s="10">
        <f t="shared" si="4"/>
        <v>0.21815365990990992</v>
      </c>
    </row>
    <row r="18" spans="5:15" x14ac:dyDescent="0.3">
      <c r="E18" s="6">
        <v>115.905</v>
      </c>
      <c r="F18" s="5">
        <f t="shared" si="0"/>
        <v>40.94314328924002</v>
      </c>
      <c r="G18" s="6">
        <v>132.91999999999999</v>
      </c>
      <c r="H18" s="5">
        <f t="shared" si="1"/>
        <v>85.30628697910511</v>
      </c>
      <c r="I18" s="6">
        <f t="shared" si="2"/>
        <v>51.62</v>
      </c>
      <c r="J18" s="6">
        <v>29</v>
      </c>
      <c r="K18" s="6">
        <v>1.78</v>
      </c>
      <c r="L18" s="9">
        <f t="shared" si="3"/>
        <v>0.16739802000000001</v>
      </c>
      <c r="M18" s="6">
        <v>0.22090000000000001</v>
      </c>
      <c r="N18" s="6">
        <v>0.75780000000000003</v>
      </c>
      <c r="O18" s="10">
        <f t="shared" si="4"/>
        <v>0.32428907400232471</v>
      </c>
    </row>
    <row r="19" spans="5:15" x14ac:dyDescent="0.3">
      <c r="E19" s="6" t="s">
        <v>12</v>
      </c>
      <c r="F19" s="5"/>
      <c r="G19" s="6"/>
      <c r="H19" s="5"/>
      <c r="I19" s="6"/>
      <c r="J19" s="6"/>
      <c r="K19" s="6"/>
      <c r="L19" s="6"/>
      <c r="M19" s="6"/>
      <c r="N19" s="6"/>
      <c r="O19" s="6"/>
    </row>
    <row r="20" spans="5:15" x14ac:dyDescent="0.3">
      <c r="E20" s="6">
        <v>110.318</v>
      </c>
      <c r="F20" s="5">
        <f t="shared" si="0"/>
        <v>26.504022852339496</v>
      </c>
      <c r="G20" s="6">
        <v>111.063</v>
      </c>
      <c r="H20" s="5">
        <f t="shared" si="1"/>
        <v>28.425820884187857</v>
      </c>
      <c r="I20" s="6">
        <f t="shared" si="2"/>
        <v>1.55</v>
      </c>
      <c r="J20" s="6">
        <v>5</v>
      </c>
      <c r="K20" s="6">
        <v>0.31</v>
      </c>
      <c r="L20" s="6">
        <f t="shared" si="3"/>
        <v>3.0700400000000004E-4</v>
      </c>
      <c r="M20" s="6">
        <v>5.6800000000000003E-2</v>
      </c>
      <c r="N20" s="6">
        <f>5.405/1000</f>
        <v>5.4050000000000001E-3</v>
      </c>
      <c r="O20" s="6">
        <f t="shared" si="4"/>
        <v>1.9806709677419355E-2</v>
      </c>
    </row>
    <row r="21" spans="5:15" x14ac:dyDescent="0.3">
      <c r="E21" s="6">
        <v>110.56</v>
      </c>
      <c r="F21" s="5">
        <f t="shared" si="0"/>
        <v>27.128164108115627</v>
      </c>
      <c r="G21" s="6">
        <v>112.845</v>
      </c>
      <c r="H21" s="5">
        <f t="shared" si="1"/>
        <v>33.027129949875466</v>
      </c>
      <c r="I21" s="6">
        <f t="shared" si="2"/>
        <v>6.1</v>
      </c>
      <c r="J21" s="6">
        <v>10</v>
      </c>
      <c r="K21" s="6">
        <v>0.61</v>
      </c>
      <c r="L21" s="6">
        <f t="shared" si="3"/>
        <v>6.9538500000000001E-3</v>
      </c>
      <c r="M21" s="6">
        <v>9.1800000000000007E-2</v>
      </c>
      <c r="N21" s="6">
        <f>75.75/1000</f>
        <v>7.5749999999999998E-2</v>
      </c>
      <c r="O21" s="6">
        <f t="shared" si="4"/>
        <v>0.11399754098360655</v>
      </c>
    </row>
    <row r="22" spans="5:15" x14ac:dyDescent="0.3">
      <c r="E22" s="6">
        <v>110.515</v>
      </c>
      <c r="F22" s="5">
        <f t="shared" si="0"/>
        <v>27.012096000375177</v>
      </c>
      <c r="G22" s="6">
        <v>113.783</v>
      </c>
      <c r="H22" s="5">
        <f t="shared" si="1"/>
        <v>35.451683500729999</v>
      </c>
      <c r="I22" s="6">
        <f t="shared" si="2"/>
        <v>8.879999999999999</v>
      </c>
      <c r="J22" s="6">
        <v>12</v>
      </c>
      <c r="K22" s="6">
        <v>0.74</v>
      </c>
      <c r="L22" s="6">
        <f t="shared" si="3"/>
        <v>1.2241224E-2</v>
      </c>
      <c r="M22" s="6">
        <v>0.12239999999999999</v>
      </c>
      <c r="N22" s="6">
        <v>0.10001</v>
      </c>
      <c r="O22" s="6">
        <f t="shared" si="4"/>
        <v>0.13785162162162162</v>
      </c>
    </row>
    <row r="23" spans="5:15" x14ac:dyDescent="0.3">
      <c r="E23" s="6">
        <v>111.372</v>
      </c>
      <c r="F23" s="5">
        <f t="shared" si="0"/>
        <v>29.223238661042288</v>
      </c>
      <c r="G23" s="6">
        <v>115.83199999999999</v>
      </c>
      <c r="H23" s="5">
        <f t="shared" si="1"/>
        <v>40.754078969152879</v>
      </c>
      <c r="I23" s="6">
        <f t="shared" si="2"/>
        <v>13.8</v>
      </c>
      <c r="J23" s="6">
        <v>15</v>
      </c>
      <c r="K23" s="6">
        <v>0.92</v>
      </c>
      <c r="L23" s="6">
        <f t="shared" si="3"/>
        <v>2.9175E-2</v>
      </c>
      <c r="M23" s="6">
        <v>0.1875</v>
      </c>
      <c r="N23" s="6">
        <v>0.15559999999999999</v>
      </c>
      <c r="O23" s="6">
        <f t="shared" si="4"/>
        <v>0.21141304347826084</v>
      </c>
    </row>
    <row r="24" spans="5:15" x14ac:dyDescent="0.3">
      <c r="E24" s="6">
        <v>112.282</v>
      </c>
      <c r="F24" s="5">
        <f t="shared" si="0"/>
        <v>31.572722992983337</v>
      </c>
      <c r="G24" s="6">
        <v>120.07</v>
      </c>
      <c r="H24" s="5">
        <f t="shared" si="1"/>
        <v>51.747935859569751</v>
      </c>
      <c r="I24" s="6">
        <f t="shared" si="2"/>
        <v>24.6</v>
      </c>
      <c r="J24" s="6">
        <v>20</v>
      </c>
      <c r="K24" s="6">
        <v>1.23</v>
      </c>
      <c r="L24" s="6">
        <f t="shared" si="3"/>
        <v>3.2806559999999999E-2</v>
      </c>
      <c r="M24" s="6">
        <v>9.8400000000000001E-2</v>
      </c>
      <c r="N24" s="6">
        <v>0.33339999999999997</v>
      </c>
      <c r="O24" s="6">
        <f t="shared" si="4"/>
        <v>0.13335999999999998</v>
      </c>
    </row>
    <row r="25" spans="5:15" x14ac:dyDescent="0.3">
      <c r="E25" s="6">
        <v>113.188</v>
      </c>
      <c r="F25" s="5">
        <f t="shared" si="0"/>
        <v>33.913516907160066</v>
      </c>
      <c r="G25" s="6">
        <v>124.57</v>
      </c>
      <c r="H25" s="5">
        <f t="shared" si="1"/>
        <v>63.46129689574223</v>
      </c>
      <c r="I25" s="6">
        <f t="shared" si="2"/>
        <v>35.519999999999996</v>
      </c>
      <c r="J25" s="6">
        <v>24</v>
      </c>
      <c r="K25" s="11">
        <v>1.48</v>
      </c>
      <c r="L25" s="6">
        <f t="shared" si="3"/>
        <v>7.0005740999999996E-2</v>
      </c>
      <c r="M25" s="6">
        <v>0.14521000000000001</v>
      </c>
      <c r="N25" s="6">
        <v>0.48209999999999997</v>
      </c>
      <c r="O25" s="6">
        <f t="shared" si="4"/>
        <v>0.19708823479729731</v>
      </c>
    </row>
    <row r="26" spans="5:15" x14ac:dyDescent="0.3">
      <c r="E26" s="6">
        <v>114.459</v>
      </c>
      <c r="F26" s="5">
        <f t="shared" si="0"/>
        <v>37.200105450138622</v>
      </c>
      <c r="G26" s="6">
        <v>131.13999999999999</v>
      </c>
      <c r="H26" s="5">
        <f t="shared" si="1"/>
        <v>80.63739474884477</v>
      </c>
      <c r="I26" s="6">
        <f t="shared" si="2"/>
        <v>51.62</v>
      </c>
      <c r="J26" s="6">
        <v>29</v>
      </c>
      <c r="K26" s="11">
        <v>1.78</v>
      </c>
      <c r="L26" s="6">
        <f t="shared" si="3"/>
        <v>0.14086199999999999</v>
      </c>
      <c r="M26" s="6">
        <v>0.20399999999999999</v>
      </c>
      <c r="N26" s="6">
        <v>0.6905</v>
      </c>
      <c r="O26" s="6">
        <f t="shared" si="4"/>
        <v>0.27288260364199923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63"/>
  <sheetViews>
    <sheetView tabSelected="1" topLeftCell="O38" workbookViewId="0">
      <selection activeCell="AK50" sqref="AH50:AK50"/>
    </sheetView>
  </sheetViews>
  <sheetFormatPr defaultRowHeight="14.4" x14ac:dyDescent="0.3"/>
  <cols>
    <col min="1" max="2" width="0" hidden="1" customWidth="1"/>
    <col min="3" max="3" width="14.21875" hidden="1" customWidth="1"/>
    <col min="4" max="9" width="0" hidden="1" customWidth="1"/>
    <col min="25" max="26" width="0" hidden="1" customWidth="1"/>
  </cols>
  <sheetData>
    <row r="1" spans="2:3" hidden="1" x14ac:dyDescent="0.3"/>
    <row r="2" spans="2:3" hidden="1" x14ac:dyDescent="0.3"/>
    <row r="3" spans="2:3" hidden="1" x14ac:dyDescent="0.3"/>
    <row r="4" spans="2:3" hidden="1" x14ac:dyDescent="0.3"/>
    <row r="5" spans="2:3" hidden="1" x14ac:dyDescent="0.3">
      <c r="B5" s="1" t="s">
        <v>14</v>
      </c>
    </row>
    <row r="6" spans="2:3" hidden="1" x14ac:dyDescent="0.3">
      <c r="B6">
        <v>1</v>
      </c>
      <c r="C6">
        <v>3.9083E-3</v>
      </c>
    </row>
    <row r="7" spans="2:3" hidden="1" x14ac:dyDescent="0.3">
      <c r="B7">
        <v>2</v>
      </c>
      <c r="C7" s="2">
        <v>-5.7749999999999998E-7</v>
      </c>
    </row>
    <row r="8" spans="2:3" hidden="1" x14ac:dyDescent="0.3">
      <c r="B8">
        <v>3</v>
      </c>
      <c r="C8">
        <v>-4.1830000000000003E-12</v>
      </c>
    </row>
    <row r="9" spans="2:3" hidden="1" x14ac:dyDescent="0.3"/>
    <row r="10" spans="2:3" hidden="1" x14ac:dyDescent="0.3"/>
    <row r="11" spans="2:3" hidden="1" x14ac:dyDescent="0.3"/>
    <row r="12" spans="2:3" hidden="1" x14ac:dyDescent="0.3"/>
    <row r="13" spans="2:3" hidden="1" x14ac:dyDescent="0.3"/>
    <row r="14" spans="2:3" hidden="1" x14ac:dyDescent="0.3"/>
    <row r="15" spans="2:3" hidden="1" x14ac:dyDescent="0.3"/>
    <row r="16" spans="2:3" hidden="1" x14ac:dyDescent="0.3"/>
    <row r="17" hidden="1" x14ac:dyDescent="0.3"/>
    <row r="18" hidden="1" x14ac:dyDescent="0.3"/>
    <row r="19" hidden="1" x14ac:dyDescent="0.3"/>
    <row r="20" hidden="1" x14ac:dyDescent="0.3"/>
    <row r="21" hidden="1" x14ac:dyDescent="0.3"/>
    <row r="22" hidden="1" x14ac:dyDescent="0.3"/>
    <row r="23" hidden="1" x14ac:dyDescent="0.3"/>
    <row r="24" hidden="1" x14ac:dyDescent="0.3"/>
    <row r="25" hidden="1" x14ac:dyDescent="0.3"/>
    <row r="26" hidden="1" x14ac:dyDescent="0.3"/>
    <row r="27" hidden="1" x14ac:dyDescent="0.3"/>
    <row r="28" hidden="1" x14ac:dyDescent="0.3"/>
    <row r="29" hidden="1" x14ac:dyDescent="0.3"/>
    <row r="30" hidden="1" x14ac:dyDescent="0.3"/>
    <row r="31" hidden="1" x14ac:dyDescent="0.3"/>
    <row r="32" hidden="1" x14ac:dyDescent="0.3"/>
    <row r="33" spans="12:39" hidden="1" x14ac:dyDescent="0.3"/>
    <row r="34" spans="12:39" hidden="1" x14ac:dyDescent="0.3"/>
    <row r="35" spans="12:39" hidden="1" x14ac:dyDescent="0.3"/>
    <row r="36" spans="12:39" hidden="1" x14ac:dyDescent="0.3"/>
    <row r="37" spans="12:39" hidden="1" x14ac:dyDescent="0.3"/>
    <row r="40" spans="12:39" s="1" customFormat="1" x14ac:dyDescent="0.3">
      <c r="L40" s="3"/>
      <c r="M40" s="3" t="s">
        <v>37</v>
      </c>
      <c r="N40" s="3"/>
      <c r="O40" s="3"/>
      <c r="P40" s="3"/>
      <c r="Q40" s="3"/>
      <c r="R40" s="3"/>
      <c r="S40" s="3"/>
      <c r="T40" s="3"/>
      <c r="U40" s="3"/>
      <c r="V40" s="3"/>
      <c r="W40" s="3" t="s">
        <v>15</v>
      </c>
      <c r="X40" s="3"/>
      <c r="Y40" s="3" t="s">
        <v>16</v>
      </c>
      <c r="Z40" s="3"/>
      <c r="AA40" s="3" t="s">
        <v>17</v>
      </c>
      <c r="AB40" s="3"/>
      <c r="AC40" s="3" t="s">
        <v>18</v>
      </c>
      <c r="AD40" s="3"/>
      <c r="AE40" s="3"/>
      <c r="AF40" s="3" t="s">
        <v>19</v>
      </c>
      <c r="AG40" s="3" t="s">
        <v>20</v>
      </c>
      <c r="AH40" s="3" t="s">
        <v>21</v>
      </c>
      <c r="AI40" s="3"/>
      <c r="AJ40" s="3"/>
      <c r="AK40" s="3"/>
      <c r="AL40" s="3"/>
      <c r="AM40" s="3"/>
    </row>
    <row r="41" spans="12:39" s="1" customFormat="1" x14ac:dyDescent="0.3">
      <c r="L41" s="3" t="s">
        <v>35</v>
      </c>
      <c r="M41" s="3"/>
      <c r="N41" s="3" t="s">
        <v>22</v>
      </c>
      <c r="O41" s="3"/>
      <c r="P41" s="3" t="s">
        <v>23</v>
      </c>
      <c r="Q41" s="3" t="s">
        <v>24</v>
      </c>
      <c r="R41" s="3" t="s">
        <v>7</v>
      </c>
      <c r="S41" s="3" t="s">
        <v>8</v>
      </c>
      <c r="T41" s="3" t="s">
        <v>25</v>
      </c>
      <c r="U41" s="3" t="s">
        <v>26</v>
      </c>
      <c r="V41" s="3"/>
      <c r="W41" s="3" t="s">
        <v>20</v>
      </c>
      <c r="X41" s="3" t="s">
        <v>27</v>
      </c>
      <c r="Y41" s="3" t="s">
        <v>28</v>
      </c>
      <c r="Z41" s="3" t="s">
        <v>18</v>
      </c>
      <c r="AA41" s="3" t="s">
        <v>29</v>
      </c>
      <c r="AB41" s="3" t="s">
        <v>18</v>
      </c>
      <c r="AC41" s="3" t="s">
        <v>30</v>
      </c>
      <c r="AD41" s="3" t="s">
        <v>31</v>
      </c>
      <c r="AE41" s="3" t="s">
        <v>32</v>
      </c>
      <c r="AF41" s="3" t="s">
        <v>32</v>
      </c>
      <c r="AG41" s="3" t="s">
        <v>32</v>
      </c>
      <c r="AH41" s="3" t="s">
        <v>18</v>
      </c>
      <c r="AI41" s="3" t="s">
        <v>19</v>
      </c>
      <c r="AJ41" s="3" t="s">
        <v>20</v>
      </c>
      <c r="AK41" s="3" t="s">
        <v>33</v>
      </c>
      <c r="AL41" s="3"/>
      <c r="AM41" s="3"/>
    </row>
    <row r="42" spans="12:39" x14ac:dyDescent="0.3">
      <c r="L42" s="6" t="s">
        <v>34</v>
      </c>
      <c r="M42" s="6">
        <v>110.43899999999999</v>
      </c>
      <c r="N42" s="5">
        <f t="shared" ref="N42:N63" si="0">(SQRT($C$7*M42-100*$C$7+25*$C$6^2)-5*$C$6)/(10*$C$7)</f>
        <v>26.816078974974804</v>
      </c>
      <c r="O42" s="6">
        <v>110.63500000000001</v>
      </c>
      <c r="P42" s="5">
        <f t="shared" ref="P42:P63" si="1">(SQRT($C$7*O42-100*$C$7+25*$C$6^2)-5*$C$6)/(10*$C$7)</f>
        <v>27.32161987359672</v>
      </c>
      <c r="Q42" s="6">
        <f t="shared" ref="Q42:Q63" si="2">R42*S42</f>
        <v>59.400000000000006</v>
      </c>
      <c r="R42" s="6">
        <v>12</v>
      </c>
      <c r="S42" s="6">
        <v>4.95</v>
      </c>
      <c r="T42" s="6">
        <v>0</v>
      </c>
      <c r="U42" s="6"/>
      <c r="V42" s="6"/>
      <c r="W42" s="6">
        <v>4180</v>
      </c>
      <c r="X42" s="6">
        <v>383</v>
      </c>
      <c r="Y42" s="6"/>
      <c r="Z42" s="6"/>
      <c r="AA42" s="12">
        <f>P43-P42</f>
        <v>-0.26825567249135318</v>
      </c>
      <c r="AB42" s="12">
        <f>N43-N42</f>
        <v>-6.4106700086829598</v>
      </c>
      <c r="AC42" s="9">
        <v>7.9440000000000005E-6</v>
      </c>
      <c r="AD42" s="6">
        <v>8960</v>
      </c>
      <c r="AE42" s="9">
        <f>AD42*AC42</f>
        <v>7.1178240000000004E-2</v>
      </c>
      <c r="AF42" s="9">
        <f>0.1181-AE42</f>
        <v>4.6921759999999993E-2</v>
      </c>
      <c r="AG42" s="6">
        <v>9.5000000000000001E-2</v>
      </c>
      <c r="AH42" s="9">
        <f>$AE$42*AB42*$X$42</f>
        <v>-174.7629798320749</v>
      </c>
      <c r="AI42" s="9">
        <f>$AF$42*AA42*$X$42</f>
        <v>-4.8208318324954256</v>
      </c>
      <c r="AJ42" s="6">
        <f>$AG$42*AA42*$W$42</f>
        <v>-106.52432754631634</v>
      </c>
      <c r="AK42" s="10">
        <f>AJ42+AI42+AH42</f>
        <v>-286.10813921088669</v>
      </c>
      <c r="AL42" s="10">
        <f>AK42/U43*100</f>
        <v>-32.671935504269342</v>
      </c>
      <c r="AM42" s="10">
        <f>AL42/100</f>
        <v>-0.32671935504269345</v>
      </c>
    </row>
    <row r="43" spans="12:39" x14ac:dyDescent="0.3">
      <c r="L43" s="6"/>
      <c r="M43" s="6">
        <v>107.95099999999999</v>
      </c>
      <c r="N43" s="5">
        <f t="shared" si="0"/>
        <v>20.405408966291844</v>
      </c>
      <c r="O43" s="6">
        <v>110.53100000000001</v>
      </c>
      <c r="P43" s="5">
        <f t="shared" si="1"/>
        <v>27.053364201105367</v>
      </c>
      <c r="Q43" s="6">
        <f t="shared" si="2"/>
        <v>57.36</v>
      </c>
      <c r="R43" s="6">
        <v>12</v>
      </c>
      <c r="S43" s="6">
        <v>4.78</v>
      </c>
      <c r="T43" s="6">
        <v>15</v>
      </c>
      <c r="U43" s="6">
        <f>((Q43+Q42)/2)*15</f>
        <v>875.7</v>
      </c>
      <c r="V43" s="6"/>
      <c r="W43" s="6">
        <v>4180</v>
      </c>
      <c r="X43" s="6">
        <v>383</v>
      </c>
      <c r="Y43" s="6"/>
      <c r="Z43" s="6"/>
      <c r="AA43" s="12">
        <f t="shared" ref="AA43:AA61" si="3">P44-P43</f>
        <v>-0.54418363207586395</v>
      </c>
      <c r="AB43" s="12">
        <f t="shared" ref="AB43:AB61" si="4">N44-N43</f>
        <v>-3.1056018581494165</v>
      </c>
      <c r="AC43" s="6"/>
      <c r="AD43" s="6"/>
      <c r="AE43" s="6"/>
      <c r="AF43" s="6"/>
      <c r="AG43" s="6"/>
      <c r="AH43" s="9">
        <f t="shared" ref="AH43:AH62" si="5">$AE$42*AB43*$X$42</f>
        <v>-84.662638096657361</v>
      </c>
      <c r="AI43" s="9">
        <f t="shared" ref="AI43:AI62" si="6">$AF$42*AA43*$X$42</f>
        <v>-9.7795425978135295</v>
      </c>
      <c r="AJ43" s="6">
        <f t="shared" ref="AJ43:AJ62" si="7">$AG$42*AA43*$W$42</f>
        <v>-216.09532029732557</v>
      </c>
      <c r="AK43" s="10">
        <f t="shared" ref="AK43:AK49" si="8">AJ43+AI43+AH43</f>
        <v>-310.53750099179649</v>
      </c>
      <c r="AL43" s="10">
        <f t="shared" ref="AL43:AL61" si="9">AK43/U44*100</f>
        <v>-36.358447604706299</v>
      </c>
      <c r="AM43" s="10">
        <f t="shared" ref="AM43:AM49" si="10">AL43/100</f>
        <v>-0.36358447604706301</v>
      </c>
    </row>
    <row r="44" spans="12:39" x14ac:dyDescent="0.3">
      <c r="L44" s="6"/>
      <c r="M44" s="6">
        <v>106.744</v>
      </c>
      <c r="N44" s="5">
        <f t="shared" si="0"/>
        <v>17.299807108142428</v>
      </c>
      <c r="O44" s="6">
        <v>110.32</v>
      </c>
      <c r="P44" s="5">
        <f t="shared" si="1"/>
        <v>26.509180569029503</v>
      </c>
      <c r="Q44" s="6">
        <f t="shared" si="2"/>
        <v>56.519999999999996</v>
      </c>
      <c r="R44" s="6">
        <v>12</v>
      </c>
      <c r="S44" s="6">
        <v>4.71</v>
      </c>
      <c r="T44" s="6">
        <v>30</v>
      </c>
      <c r="U44" s="6">
        <f t="shared" ref="U44:U63" si="11">((Q44+Q43)/2)*15</f>
        <v>854.09999999999991</v>
      </c>
      <c r="V44" s="6"/>
      <c r="W44" s="6">
        <v>4180</v>
      </c>
      <c r="X44" s="6">
        <v>383</v>
      </c>
      <c r="Y44" s="6"/>
      <c r="Z44" s="6"/>
      <c r="AA44" s="12">
        <f t="shared" si="3"/>
        <v>-0.53120320281074029</v>
      </c>
      <c r="AB44" s="12">
        <f t="shared" si="4"/>
        <v>-1.6918229988125919</v>
      </c>
      <c r="AC44" s="6"/>
      <c r="AD44" s="6"/>
      <c r="AE44" s="6"/>
      <c r="AF44" s="6"/>
      <c r="AG44" s="6"/>
      <c r="AH44" s="9">
        <f t="shared" si="5"/>
        <v>-46.121236660201916</v>
      </c>
      <c r="AI44" s="9">
        <f t="shared" si="6"/>
        <v>-9.5462708611169642</v>
      </c>
      <c r="AJ44" s="6">
        <f t="shared" si="7"/>
        <v>-210.940791836145</v>
      </c>
      <c r="AK44" s="10">
        <f t="shared" si="8"/>
        <v>-266.60829935746386</v>
      </c>
      <c r="AL44" s="10">
        <f t="shared" si="9"/>
        <v>-31.648658518217459</v>
      </c>
      <c r="AM44" s="10">
        <f t="shared" si="10"/>
        <v>-0.3164865851821746</v>
      </c>
    </row>
    <row r="45" spans="12:39" x14ac:dyDescent="0.3">
      <c r="L45" s="6"/>
      <c r="M45" s="6">
        <v>106.086</v>
      </c>
      <c r="N45" s="5">
        <f t="shared" si="0"/>
        <v>15.607984109329836</v>
      </c>
      <c r="O45" s="6">
        <v>110.114</v>
      </c>
      <c r="P45" s="5">
        <f t="shared" si="1"/>
        <v>25.977977366218763</v>
      </c>
      <c r="Q45" s="6">
        <f t="shared" si="2"/>
        <v>55.800000000000004</v>
      </c>
      <c r="R45" s="6">
        <v>12</v>
      </c>
      <c r="S45" s="6">
        <v>4.6500000000000004</v>
      </c>
      <c r="T45" s="6">
        <v>45</v>
      </c>
      <c r="U45" s="6">
        <f t="shared" si="11"/>
        <v>842.4</v>
      </c>
      <c r="V45" s="6"/>
      <c r="W45" s="6">
        <v>4180</v>
      </c>
      <c r="X45" s="6">
        <v>383</v>
      </c>
      <c r="Y45" s="6"/>
      <c r="Z45" s="6"/>
      <c r="AA45" s="12">
        <f t="shared" si="3"/>
        <v>-0.43830829344071276</v>
      </c>
      <c r="AB45" s="12">
        <f t="shared" si="4"/>
        <v>-1.0717337609447775</v>
      </c>
      <c r="AC45" s="6"/>
      <c r="AD45" s="6"/>
      <c r="AE45" s="6"/>
      <c r="AF45" s="6"/>
      <c r="AG45" s="6"/>
      <c r="AH45" s="9">
        <f t="shared" si="5"/>
        <v>-29.216819052557291</v>
      </c>
      <c r="AI45" s="9">
        <f t="shared" si="6"/>
        <v>-7.8768532789696888</v>
      </c>
      <c r="AJ45" s="6">
        <f t="shared" si="7"/>
        <v>-174.05222332530704</v>
      </c>
      <c r="AK45" s="10">
        <f t="shared" si="8"/>
        <v>-211.14589565683403</v>
      </c>
      <c r="AL45" s="10">
        <f t="shared" si="9"/>
        <v>-25.33548064036885</v>
      </c>
      <c r="AM45" s="10">
        <f t="shared" si="10"/>
        <v>-0.25335480640368852</v>
      </c>
    </row>
    <row r="46" spans="12:39" x14ac:dyDescent="0.3">
      <c r="L46" s="6"/>
      <c r="M46" s="6">
        <v>105.669</v>
      </c>
      <c r="N46" s="5">
        <f t="shared" si="0"/>
        <v>14.536250348385058</v>
      </c>
      <c r="O46" s="6">
        <v>109.944</v>
      </c>
      <c r="P46" s="5">
        <f t="shared" si="1"/>
        <v>25.53966907277805</v>
      </c>
      <c r="Q46" s="6">
        <f t="shared" si="2"/>
        <v>55.320000000000007</v>
      </c>
      <c r="R46" s="6">
        <v>12</v>
      </c>
      <c r="S46" s="6">
        <v>4.6100000000000003</v>
      </c>
      <c r="T46" s="6">
        <v>60</v>
      </c>
      <c r="U46" s="6">
        <f t="shared" si="11"/>
        <v>833.40000000000009</v>
      </c>
      <c r="V46" s="6"/>
      <c r="W46" s="6">
        <v>4180</v>
      </c>
      <c r="X46" s="6">
        <v>383</v>
      </c>
      <c r="Y46" s="6"/>
      <c r="Z46" s="6"/>
      <c r="AA46" s="12">
        <f t="shared" si="3"/>
        <v>-0.38669511037523208</v>
      </c>
      <c r="AB46" s="12">
        <f t="shared" si="4"/>
        <v>-0.72457641097227032</v>
      </c>
      <c r="AC46" s="6"/>
      <c r="AD46" s="6"/>
      <c r="AE46" s="6"/>
      <c r="AF46" s="6"/>
      <c r="AG46" s="6"/>
      <c r="AH46" s="9">
        <f t="shared" si="5"/>
        <v>-19.752870218874268</v>
      </c>
      <c r="AI46" s="9">
        <f t="shared" si="6"/>
        <v>-6.949311007122656</v>
      </c>
      <c r="AJ46" s="6">
        <f t="shared" si="7"/>
        <v>-153.55662833000468</v>
      </c>
      <c r="AK46" s="10">
        <f t="shared" si="8"/>
        <v>-180.25880955600161</v>
      </c>
      <c r="AL46" s="10">
        <f t="shared" si="9"/>
        <v>-21.770387627536426</v>
      </c>
      <c r="AM46" s="10">
        <f t="shared" si="10"/>
        <v>-0.21770387627536425</v>
      </c>
    </row>
    <row r="47" spans="12:39" x14ac:dyDescent="0.3">
      <c r="L47" s="6"/>
      <c r="M47" s="6">
        <v>105.387</v>
      </c>
      <c r="N47" s="5">
        <f t="shared" si="0"/>
        <v>13.811673937412788</v>
      </c>
      <c r="O47" s="6">
        <v>109.794</v>
      </c>
      <c r="P47" s="5">
        <f t="shared" si="1"/>
        <v>25.152973962402818</v>
      </c>
      <c r="Q47" s="6">
        <f t="shared" si="2"/>
        <v>55.08</v>
      </c>
      <c r="R47" s="6">
        <v>12</v>
      </c>
      <c r="S47" s="6">
        <v>4.59</v>
      </c>
      <c r="T47" s="6">
        <v>75</v>
      </c>
      <c r="U47" s="6">
        <f t="shared" si="11"/>
        <v>828</v>
      </c>
      <c r="V47" s="6"/>
      <c r="W47" s="6">
        <v>4180</v>
      </c>
      <c r="X47" s="6">
        <v>383</v>
      </c>
      <c r="Y47" s="6"/>
      <c r="Z47" s="6"/>
      <c r="AA47" s="12">
        <f t="shared" si="3"/>
        <v>-0.35829772915803204</v>
      </c>
      <c r="AB47" s="12">
        <f t="shared" si="4"/>
        <v>-0.60626337364868554</v>
      </c>
      <c r="AC47" s="6"/>
      <c r="AD47" s="6"/>
      <c r="AE47" s="6"/>
      <c r="AF47" s="6"/>
      <c r="AG47" s="6"/>
      <c r="AH47" s="9">
        <f t="shared" si="5"/>
        <v>-16.52750704659314</v>
      </c>
      <c r="AI47" s="9">
        <f t="shared" si="6"/>
        <v>-6.4389807014856029</v>
      </c>
      <c r="AJ47" s="6">
        <f t="shared" si="7"/>
        <v>-142.2800282486545</v>
      </c>
      <c r="AK47" s="10">
        <f t="shared" si="8"/>
        <v>-165.24651599673325</v>
      </c>
      <c r="AL47" s="10">
        <f t="shared" si="9"/>
        <v>-20.044458514887587</v>
      </c>
      <c r="AM47" s="10">
        <f t="shared" si="10"/>
        <v>-0.20044458514887586</v>
      </c>
    </row>
    <row r="48" spans="12:39" x14ac:dyDescent="0.3">
      <c r="L48" s="6"/>
      <c r="M48" s="6">
        <v>105.151</v>
      </c>
      <c r="N48" s="5">
        <f t="shared" si="0"/>
        <v>13.205410563764103</v>
      </c>
      <c r="O48" s="6">
        <v>109.655</v>
      </c>
      <c r="P48" s="5">
        <f t="shared" si="1"/>
        <v>24.794676233244786</v>
      </c>
      <c r="Q48" s="6">
        <f t="shared" si="2"/>
        <v>54.84</v>
      </c>
      <c r="R48" s="6">
        <v>12</v>
      </c>
      <c r="S48" s="6">
        <v>4.57</v>
      </c>
      <c r="T48" s="6">
        <v>90</v>
      </c>
      <c r="U48" s="6">
        <f t="shared" si="11"/>
        <v>824.4</v>
      </c>
      <c r="V48" s="6"/>
      <c r="W48" s="6">
        <v>4180</v>
      </c>
      <c r="X48" s="6">
        <v>383</v>
      </c>
      <c r="Y48" s="6"/>
      <c r="Z48" s="6"/>
      <c r="AA48" s="12">
        <f t="shared" si="3"/>
        <v>-0.37114583552292046</v>
      </c>
      <c r="AB48" s="12">
        <f t="shared" si="4"/>
        <v>-0.51369716853042213</v>
      </c>
      <c r="AC48" s="6"/>
      <c r="AD48" s="6"/>
      <c r="AE48" s="6"/>
      <c r="AF48" s="6"/>
      <c r="AG48" s="6"/>
      <c r="AH48" s="9">
        <f t="shared" si="5"/>
        <v>-14.004035113658894</v>
      </c>
      <c r="AI48" s="9">
        <f t="shared" si="6"/>
        <v>-6.669874458832477</v>
      </c>
      <c r="AJ48" s="6">
        <f t="shared" si="7"/>
        <v>-147.38201128615171</v>
      </c>
      <c r="AK48" s="10">
        <f t="shared" si="8"/>
        <v>-168.05592085864308</v>
      </c>
      <c r="AL48" s="10">
        <f t="shared" si="9"/>
        <v>-20.47464922741753</v>
      </c>
      <c r="AM48" s="10">
        <f t="shared" si="10"/>
        <v>-0.2047464922741753</v>
      </c>
    </row>
    <row r="49" spans="12:39" x14ac:dyDescent="0.3">
      <c r="L49" s="6"/>
      <c r="M49" s="6">
        <v>104.95099999999999</v>
      </c>
      <c r="N49" s="5">
        <f t="shared" si="0"/>
        <v>12.69171339523368</v>
      </c>
      <c r="O49" s="6">
        <v>109.511</v>
      </c>
      <c r="P49" s="5">
        <f t="shared" si="1"/>
        <v>24.423530397721866</v>
      </c>
      <c r="Q49" s="6">
        <f t="shared" si="2"/>
        <v>54.599999999999994</v>
      </c>
      <c r="R49" s="6">
        <v>12</v>
      </c>
      <c r="S49" s="6">
        <v>4.55</v>
      </c>
      <c r="T49" s="6">
        <v>105</v>
      </c>
      <c r="U49" s="6">
        <f t="shared" si="11"/>
        <v>820.8</v>
      </c>
      <c r="V49" s="6"/>
      <c r="W49" s="6">
        <v>4180</v>
      </c>
      <c r="X49" s="6">
        <v>383</v>
      </c>
      <c r="Y49" s="6"/>
      <c r="Z49" s="6"/>
      <c r="AA49" s="12">
        <f t="shared" si="3"/>
        <v>-0.42353039772186563</v>
      </c>
      <c r="AB49" s="12">
        <f t="shared" si="4"/>
        <v>-0.47766812598340103</v>
      </c>
      <c r="AC49" s="6"/>
      <c r="AD49" s="6"/>
      <c r="AE49" s="6"/>
      <c r="AF49" s="6"/>
      <c r="AG49" s="6"/>
      <c r="AH49" s="9">
        <f t="shared" si="5"/>
        <v>-13.021837803941557</v>
      </c>
      <c r="AI49" s="9">
        <f t="shared" si="6"/>
        <v>-7.6112792113756012</v>
      </c>
      <c r="AJ49" s="6">
        <f t="shared" si="7"/>
        <v>-168.18392093535283</v>
      </c>
      <c r="AK49" s="10">
        <f t="shared" si="8"/>
        <v>-188.81703795067</v>
      </c>
      <c r="AL49" s="10">
        <f t="shared" si="9"/>
        <v>-23.079945966345189</v>
      </c>
      <c r="AM49" s="10">
        <f t="shared" si="10"/>
        <v>-0.23079945966345189</v>
      </c>
    </row>
    <row r="50" spans="12:39" x14ac:dyDescent="0.3">
      <c r="L50" s="6"/>
      <c r="M50" s="6">
        <v>104.765</v>
      </c>
      <c r="N50" s="5">
        <f t="shared" si="0"/>
        <v>12.214045269250279</v>
      </c>
      <c r="O50" s="6">
        <v>109.765</v>
      </c>
      <c r="P50" s="5">
        <v>24</v>
      </c>
      <c r="Q50" s="6">
        <f t="shared" si="2"/>
        <v>54.480000000000004</v>
      </c>
      <c r="R50" s="6">
        <v>12</v>
      </c>
      <c r="S50" s="6">
        <v>4.54</v>
      </c>
      <c r="T50" s="6">
        <v>120</v>
      </c>
      <c r="U50" s="6">
        <f t="shared" si="11"/>
        <v>818.1</v>
      </c>
      <c r="V50" s="6"/>
      <c r="W50" s="6">
        <v>4180</v>
      </c>
      <c r="X50" s="6">
        <v>383</v>
      </c>
      <c r="Y50" s="6"/>
      <c r="Z50" s="6"/>
      <c r="AA50" s="12">
        <f t="shared" si="3"/>
        <v>-0.35213509076195848</v>
      </c>
      <c r="AB50" s="12">
        <f t="shared" si="4"/>
        <v>-0.44935715564585621</v>
      </c>
      <c r="AC50" s="6"/>
      <c r="AD50" s="6"/>
      <c r="AE50" s="6"/>
      <c r="AF50" s="6"/>
      <c r="AG50" s="6"/>
      <c r="AH50" s="9"/>
      <c r="AI50" s="9"/>
      <c r="AJ50" s="6"/>
      <c r="AK50" s="10"/>
      <c r="AL50" s="10"/>
      <c r="AM50" s="10"/>
    </row>
    <row r="51" spans="12:39" x14ac:dyDescent="0.3">
      <c r="L51" s="6"/>
      <c r="M51" s="6">
        <v>104.59</v>
      </c>
      <c r="N51" s="5">
        <f t="shared" si="0"/>
        <v>11.764688113604423</v>
      </c>
      <c r="O51" s="6">
        <v>109.21</v>
      </c>
      <c r="P51" s="5">
        <f t="shared" si="1"/>
        <v>23.647864909238042</v>
      </c>
      <c r="Q51" s="6">
        <f t="shared" si="2"/>
        <v>54.36</v>
      </c>
      <c r="R51" s="6">
        <v>12</v>
      </c>
      <c r="S51" s="6">
        <v>4.53</v>
      </c>
      <c r="T51" s="6">
        <v>135</v>
      </c>
      <c r="U51" s="6">
        <f t="shared" si="11"/>
        <v>816.30000000000007</v>
      </c>
      <c r="V51" s="6"/>
      <c r="W51" s="6">
        <v>4180</v>
      </c>
      <c r="X51" s="6">
        <v>383</v>
      </c>
      <c r="Y51" s="6"/>
      <c r="Z51" s="6"/>
      <c r="AA51" s="12"/>
      <c r="AB51" s="12"/>
      <c r="AC51" s="6"/>
      <c r="AD51" s="6"/>
      <c r="AE51" s="6"/>
      <c r="AF51" s="6"/>
      <c r="AG51" s="6"/>
      <c r="AH51" s="9"/>
      <c r="AI51" s="9"/>
      <c r="AJ51" s="6"/>
      <c r="AK51" s="10"/>
      <c r="AL51" s="6">
        <f>AVERAGE(AL42:AL50)</f>
        <v>-26.422995450468584</v>
      </c>
      <c r="AM51" s="6"/>
    </row>
    <row r="52" spans="12:39" s="1" customFormat="1" x14ac:dyDescent="0.3">
      <c r="L52" s="3" t="s">
        <v>36</v>
      </c>
      <c r="M52" s="3"/>
      <c r="N52" s="13"/>
      <c r="O52" s="3"/>
      <c r="P52" s="13"/>
      <c r="Q52" s="3"/>
      <c r="R52" s="3"/>
      <c r="S52" s="3"/>
      <c r="T52" s="3"/>
      <c r="U52" s="3"/>
      <c r="V52" s="3"/>
      <c r="W52" s="3"/>
      <c r="X52" s="3"/>
      <c r="Y52" s="3"/>
      <c r="Z52" s="3"/>
      <c r="AA52" s="14"/>
      <c r="AB52" s="14"/>
      <c r="AC52" s="3"/>
      <c r="AD52" s="3"/>
      <c r="AE52" s="3"/>
      <c r="AF52" s="3"/>
      <c r="AG52" s="3"/>
      <c r="AH52" s="15"/>
      <c r="AI52" s="15"/>
      <c r="AJ52" s="3"/>
      <c r="AK52" s="16"/>
      <c r="AL52" s="3"/>
      <c r="AM52" s="3"/>
    </row>
    <row r="53" spans="12:39" x14ac:dyDescent="0.3">
      <c r="L53" s="6" t="s">
        <v>34</v>
      </c>
      <c r="M53" s="6">
        <v>109.262</v>
      </c>
      <c r="N53" s="5">
        <f t="shared" si="0"/>
        <v>23.781854125375663</v>
      </c>
      <c r="O53" s="6">
        <v>109.416</v>
      </c>
      <c r="P53" s="5">
        <f t="shared" si="1"/>
        <v>24.17869968964461</v>
      </c>
      <c r="Q53" s="6">
        <f t="shared" si="2"/>
        <v>52.800000000000004</v>
      </c>
      <c r="R53" s="6">
        <v>12</v>
      </c>
      <c r="S53" s="6">
        <v>4.4000000000000004</v>
      </c>
      <c r="T53" s="6">
        <v>0</v>
      </c>
      <c r="U53" s="6"/>
      <c r="V53" s="6"/>
      <c r="W53" s="6">
        <v>4180</v>
      </c>
      <c r="X53" s="6">
        <v>383</v>
      </c>
      <c r="Y53" s="6"/>
      <c r="Z53" s="6"/>
      <c r="AA53" s="12">
        <f t="shared" si="3"/>
        <v>0.53607362910364742</v>
      </c>
      <c r="AB53" s="12">
        <f>N54-N53</f>
        <v>18.505767163416795</v>
      </c>
      <c r="AC53" s="6"/>
      <c r="AD53" s="6"/>
      <c r="AE53" s="6"/>
      <c r="AF53" s="6"/>
      <c r="AG53" s="6"/>
      <c r="AH53" s="10">
        <f>$AE$42*AB53*$X$42</f>
        <v>504.49063969550934</v>
      </c>
      <c r="AI53" s="10">
        <f t="shared" si="6"/>
        <v>9.6337974580109265</v>
      </c>
      <c r="AJ53" s="10">
        <f t="shared" si="7"/>
        <v>212.8748381170584</v>
      </c>
      <c r="AK53" s="10">
        <f t="shared" ref="AK53:AK62" si="12">AJ53+AI53+AH53</f>
        <v>726.99927527057866</v>
      </c>
      <c r="AL53" s="6">
        <f>AK53/U54*100</f>
        <v>98.150300428051651</v>
      </c>
      <c r="AM53" s="10">
        <f>AL53/100</f>
        <v>0.98150300428051651</v>
      </c>
    </row>
    <row r="54" spans="12:39" x14ac:dyDescent="0.3">
      <c r="L54" s="6"/>
      <c r="M54" s="6">
        <v>116.42400000000001</v>
      </c>
      <c r="N54" s="5">
        <f t="shared" si="0"/>
        <v>42.287621288792458</v>
      </c>
      <c r="O54" s="6">
        <v>109.624</v>
      </c>
      <c r="P54" s="5">
        <f t="shared" si="1"/>
        <v>24.714773318748257</v>
      </c>
      <c r="Q54" s="6">
        <f t="shared" si="2"/>
        <v>45.96</v>
      </c>
      <c r="R54" s="6">
        <v>12</v>
      </c>
      <c r="S54" s="6">
        <v>3.83</v>
      </c>
      <c r="T54" s="6">
        <v>15</v>
      </c>
      <c r="U54" s="6">
        <f>((Q54+Q53)/2)*15</f>
        <v>740.7</v>
      </c>
      <c r="V54" s="6"/>
      <c r="W54" s="6">
        <v>4180</v>
      </c>
      <c r="X54" s="6">
        <v>383</v>
      </c>
      <c r="Y54" s="6"/>
      <c r="Z54" s="6"/>
      <c r="AA54" s="12">
        <f t="shared" si="3"/>
        <v>2.3850182146333978</v>
      </c>
      <c r="AB54" s="12">
        <f>N55-N54</f>
        <v>5.4222588023403091</v>
      </c>
      <c r="AC54" s="6"/>
      <c r="AD54" s="6"/>
      <c r="AE54" s="6"/>
      <c r="AF54" s="6"/>
      <c r="AG54" s="6"/>
      <c r="AH54" s="10">
        <f t="shared" si="5"/>
        <v>147.81763909765988</v>
      </c>
      <c r="AI54" s="10">
        <f t="shared" si="6"/>
        <v>42.861243616597541</v>
      </c>
      <c r="AJ54" s="10">
        <f t="shared" si="7"/>
        <v>947.09073303092225</v>
      </c>
      <c r="AK54" s="10">
        <f t="shared" si="12"/>
        <v>1137.7696157451796</v>
      </c>
      <c r="AL54" s="6">
        <f t="shared" si="9"/>
        <v>168.110167811049</v>
      </c>
      <c r="AM54" s="10">
        <f t="shared" ref="AM54:AM63" si="13">AL54/100</f>
        <v>1.6811016781104899</v>
      </c>
    </row>
    <row r="55" spans="12:39" x14ac:dyDescent="0.3">
      <c r="L55" s="6"/>
      <c r="M55" s="6">
        <v>118.515</v>
      </c>
      <c r="N55" s="5">
        <f t="shared" si="0"/>
        <v>47.709880091132767</v>
      </c>
      <c r="O55" s="6">
        <v>110.54900000000001</v>
      </c>
      <c r="P55" s="5">
        <f t="shared" si="1"/>
        <v>27.099791533381655</v>
      </c>
      <c r="Q55" s="6">
        <f t="shared" si="2"/>
        <v>44.28</v>
      </c>
      <c r="R55" s="6">
        <v>12</v>
      </c>
      <c r="S55" s="6">
        <v>3.69</v>
      </c>
      <c r="T55" s="6">
        <v>30</v>
      </c>
      <c r="U55" s="6">
        <f t="shared" si="11"/>
        <v>676.80000000000007</v>
      </c>
      <c r="V55" s="6"/>
      <c r="W55" s="6">
        <v>4180</v>
      </c>
      <c r="X55" s="6">
        <v>383</v>
      </c>
      <c r="Y55" s="6"/>
      <c r="Z55" s="6"/>
      <c r="AA55" s="12">
        <f t="shared" si="3"/>
        <v>2.0537622884863573</v>
      </c>
      <c r="AB55" s="12">
        <f t="shared" si="4"/>
        <v>2.1028142669887089</v>
      </c>
      <c r="AC55" s="6"/>
      <c r="AD55" s="6"/>
      <c r="AE55" s="6"/>
      <c r="AF55" s="6"/>
      <c r="AG55" s="6"/>
      <c r="AH55" s="10">
        <f t="shared" si="5"/>
        <v>57.32537891274908</v>
      </c>
      <c r="AI55" s="10">
        <f t="shared" si="6"/>
        <v>36.908232078607114</v>
      </c>
      <c r="AJ55" s="10">
        <f t="shared" si="7"/>
        <v>815.54900475793249</v>
      </c>
      <c r="AK55" s="10">
        <f t="shared" si="12"/>
        <v>909.78261574928865</v>
      </c>
      <c r="AL55" s="6">
        <f t="shared" si="9"/>
        <v>137.72065027994077</v>
      </c>
      <c r="AM55" s="10">
        <f t="shared" si="13"/>
        <v>1.3772065027994076</v>
      </c>
    </row>
    <row r="56" spans="12:39" x14ac:dyDescent="0.3">
      <c r="L56" s="6"/>
      <c r="M56" s="6">
        <v>119.325</v>
      </c>
      <c r="N56" s="5">
        <f t="shared" si="0"/>
        <v>49.812694358121476</v>
      </c>
      <c r="O56" s="6">
        <v>111.345</v>
      </c>
      <c r="P56" s="5">
        <f t="shared" si="1"/>
        <v>29.153553821868012</v>
      </c>
      <c r="Q56" s="6">
        <f t="shared" si="2"/>
        <v>43.8</v>
      </c>
      <c r="R56" s="6">
        <v>12</v>
      </c>
      <c r="S56" s="6">
        <v>3.65</v>
      </c>
      <c r="T56" s="6">
        <v>45</v>
      </c>
      <c r="U56" s="6">
        <f t="shared" si="11"/>
        <v>660.6</v>
      </c>
      <c r="V56" s="6"/>
      <c r="W56" s="6">
        <v>4180</v>
      </c>
      <c r="X56" s="6">
        <v>383</v>
      </c>
      <c r="Y56" s="6"/>
      <c r="Z56" s="6"/>
      <c r="AA56" s="12">
        <f t="shared" si="3"/>
        <v>1.579878638636103</v>
      </c>
      <c r="AB56" s="12">
        <f t="shared" si="4"/>
        <v>1.2389446760528386</v>
      </c>
      <c r="AC56" s="6"/>
      <c r="AD56" s="6"/>
      <c r="AE56" s="6"/>
      <c r="AF56" s="6"/>
      <c r="AG56" s="6"/>
      <c r="AH56" s="10">
        <f t="shared" si="5"/>
        <v>33.775200274044693</v>
      </c>
      <c r="AI56" s="10">
        <f t="shared" si="6"/>
        <v>28.392052857193409</v>
      </c>
      <c r="AJ56" s="10">
        <f t="shared" si="7"/>
        <v>627.36980740239653</v>
      </c>
      <c r="AK56" s="10">
        <f t="shared" si="12"/>
        <v>689.53706053363464</v>
      </c>
      <c r="AL56" s="6">
        <f t="shared" si="9"/>
        <v>105.24069910464509</v>
      </c>
      <c r="AM56" s="10">
        <f t="shared" si="13"/>
        <v>1.0524069910464509</v>
      </c>
    </row>
    <row r="57" spans="12:39" x14ac:dyDescent="0.3">
      <c r="L57" s="6"/>
      <c r="M57" s="6">
        <v>119.80200000000001</v>
      </c>
      <c r="N57" s="5">
        <f t="shared" si="0"/>
        <v>51.051639034174315</v>
      </c>
      <c r="O57" s="6">
        <v>111.95699999999999</v>
      </c>
      <c r="P57" s="5">
        <f t="shared" si="1"/>
        <v>30.733432460504115</v>
      </c>
      <c r="Q57" s="6">
        <f t="shared" si="2"/>
        <v>43.56</v>
      </c>
      <c r="R57" s="6">
        <v>12</v>
      </c>
      <c r="S57" s="6">
        <v>3.63</v>
      </c>
      <c r="T57" s="6">
        <v>60</v>
      </c>
      <c r="U57" s="6">
        <f t="shared" si="11"/>
        <v>655.20000000000005</v>
      </c>
      <c r="V57" s="6"/>
      <c r="W57" s="6">
        <v>4180</v>
      </c>
      <c r="X57" s="6">
        <v>383</v>
      </c>
      <c r="Y57" s="6"/>
      <c r="Z57" s="6"/>
      <c r="AA57" s="12">
        <f t="shared" si="3"/>
        <v>1.5702900936672641</v>
      </c>
      <c r="AB57" s="12">
        <f t="shared" si="4"/>
        <v>1.2160161462955941</v>
      </c>
      <c r="AC57" s="6"/>
      <c r="AD57" s="6"/>
      <c r="AE57" s="6"/>
      <c r="AF57" s="6"/>
      <c r="AG57" s="6"/>
      <c r="AH57" s="10">
        <f t="shared" si="5"/>
        <v>33.150139527177814</v>
      </c>
      <c r="AI57" s="10">
        <f t="shared" si="6"/>
        <v>28.219736788780789</v>
      </c>
      <c r="AJ57" s="10">
        <f t="shared" si="7"/>
        <v>623.56219619527064</v>
      </c>
      <c r="AK57" s="10">
        <f t="shared" si="12"/>
        <v>684.93207251122919</v>
      </c>
      <c r="AL57" s="6">
        <f t="shared" si="9"/>
        <v>105.11541935408675</v>
      </c>
      <c r="AM57" s="10">
        <f t="shared" si="13"/>
        <v>1.0511541935408675</v>
      </c>
    </row>
    <row r="58" spans="12:39" x14ac:dyDescent="0.3">
      <c r="L58" s="6"/>
      <c r="M58" s="6">
        <v>120.27</v>
      </c>
      <c r="N58" s="5">
        <f t="shared" si="0"/>
        <v>52.267655180469909</v>
      </c>
      <c r="O58" s="6">
        <v>112.565</v>
      </c>
      <c r="P58" s="5">
        <f t="shared" si="1"/>
        <v>32.303722554171379</v>
      </c>
      <c r="Q58" s="6">
        <f t="shared" si="2"/>
        <v>43.32</v>
      </c>
      <c r="R58" s="6">
        <v>12</v>
      </c>
      <c r="S58" s="6">
        <v>3.61</v>
      </c>
      <c r="T58" s="6">
        <v>75</v>
      </c>
      <c r="U58" s="6">
        <f t="shared" si="11"/>
        <v>651.59999999999991</v>
      </c>
      <c r="V58" s="6"/>
      <c r="W58" s="6">
        <v>4180</v>
      </c>
      <c r="X58" s="6">
        <v>383</v>
      </c>
      <c r="Y58" s="6"/>
      <c r="Z58" s="6"/>
      <c r="AA58" s="12">
        <f t="shared" si="3"/>
        <v>1.3797763718811709</v>
      </c>
      <c r="AB58" s="12">
        <f t="shared" si="4"/>
        <v>1.1956622320374919</v>
      </c>
      <c r="AC58" s="6"/>
      <c r="AD58" s="6"/>
      <c r="AE58" s="6"/>
      <c r="AF58" s="6"/>
      <c r="AG58" s="6"/>
      <c r="AH58" s="10">
        <f t="shared" si="5"/>
        <v>32.595266058074813</v>
      </c>
      <c r="AI58" s="10">
        <f t="shared" si="6"/>
        <v>24.796008201855269</v>
      </c>
      <c r="AJ58" s="10">
        <f t="shared" si="7"/>
        <v>547.90919727401297</v>
      </c>
      <c r="AK58" s="10">
        <f t="shared" si="12"/>
        <v>605.30047153394298</v>
      </c>
      <c r="AL58" s="6">
        <f t="shared" si="9"/>
        <v>93.54048393354087</v>
      </c>
      <c r="AM58" s="10">
        <f t="shared" si="13"/>
        <v>0.93540483933540874</v>
      </c>
    </row>
    <row r="59" spans="12:39" x14ac:dyDescent="0.3">
      <c r="L59" s="6"/>
      <c r="M59" s="6">
        <v>120.73</v>
      </c>
      <c r="N59" s="5">
        <f t="shared" si="0"/>
        <v>53.463317412507401</v>
      </c>
      <c r="O59" s="6">
        <v>113.099</v>
      </c>
      <c r="P59" s="5">
        <f t="shared" si="1"/>
        <v>33.68349892605255</v>
      </c>
      <c r="Q59" s="6">
        <f t="shared" si="2"/>
        <v>42.96</v>
      </c>
      <c r="R59" s="6">
        <v>12</v>
      </c>
      <c r="S59" s="6">
        <v>3.58</v>
      </c>
      <c r="T59" s="6">
        <v>90</v>
      </c>
      <c r="U59" s="6">
        <f t="shared" si="11"/>
        <v>647.1</v>
      </c>
      <c r="V59" s="6"/>
      <c r="W59" s="6">
        <v>4180</v>
      </c>
      <c r="X59" s="6">
        <v>383</v>
      </c>
      <c r="Y59" s="6"/>
      <c r="Z59" s="6"/>
      <c r="AA59" s="12">
        <f t="shared" si="3"/>
        <v>1.424297786774062</v>
      </c>
      <c r="AB59" s="12">
        <f t="shared" si="4"/>
        <v>1.3521352910506508</v>
      </c>
      <c r="AC59" s="6"/>
      <c r="AD59" s="6"/>
      <c r="AE59" s="6"/>
      <c r="AF59" s="6"/>
      <c r="AG59" s="6"/>
      <c r="AH59" s="10">
        <f t="shared" si="5"/>
        <v>36.860919729148392</v>
      </c>
      <c r="AI59" s="10">
        <f t="shared" si="6"/>
        <v>25.596104066185237</v>
      </c>
      <c r="AJ59" s="10">
        <f t="shared" si="7"/>
        <v>565.58865112798003</v>
      </c>
      <c r="AK59" s="10">
        <f t="shared" si="12"/>
        <v>628.04567492331364</v>
      </c>
      <c r="AL59" s="6">
        <f t="shared" si="9"/>
        <v>97.73508791212474</v>
      </c>
      <c r="AM59" s="10">
        <f t="shared" si="13"/>
        <v>0.97735087912124741</v>
      </c>
    </row>
    <row r="60" spans="12:39" x14ac:dyDescent="0.3">
      <c r="L60" s="6"/>
      <c r="M60" s="6">
        <v>121.25</v>
      </c>
      <c r="N60" s="5">
        <f t="shared" si="0"/>
        <v>54.815452703558051</v>
      </c>
      <c r="O60" s="6">
        <v>113.65</v>
      </c>
      <c r="P60" s="5">
        <f t="shared" si="1"/>
        <v>35.107796712826612</v>
      </c>
      <c r="Q60" s="6">
        <f t="shared" si="2"/>
        <v>42.72</v>
      </c>
      <c r="R60" s="6">
        <v>12</v>
      </c>
      <c r="S60" s="6">
        <v>3.56</v>
      </c>
      <c r="T60" s="6">
        <v>105</v>
      </c>
      <c r="U60" s="6">
        <f t="shared" si="11"/>
        <v>642.6</v>
      </c>
      <c r="V60" s="6"/>
      <c r="W60" s="6">
        <v>4180</v>
      </c>
      <c r="X60" s="6">
        <v>383</v>
      </c>
      <c r="Y60" s="6"/>
      <c r="Z60" s="6"/>
      <c r="AA60" s="12">
        <f t="shared" si="3"/>
        <v>1.4145575236205516</v>
      </c>
      <c r="AB60" s="12">
        <f t="shared" si="4"/>
        <v>1.3006482076569981</v>
      </c>
      <c r="AC60" s="6"/>
      <c r="AD60" s="6"/>
      <c r="AE60" s="6"/>
      <c r="AF60" s="6"/>
      <c r="AG60" s="6"/>
      <c r="AH60" s="10">
        <f t="shared" si="5"/>
        <v>35.457316657308802</v>
      </c>
      <c r="AI60" s="10">
        <f t="shared" si="6"/>
        <v>25.421061465105332</v>
      </c>
      <c r="AJ60" s="10">
        <f t="shared" si="7"/>
        <v>561.72079262972113</v>
      </c>
      <c r="AK60" s="10">
        <f t="shared" si="12"/>
        <v>622.59917075213525</v>
      </c>
      <c r="AL60" s="6">
        <f t="shared" si="9"/>
        <v>97.433360055107244</v>
      </c>
      <c r="AM60" s="10">
        <f t="shared" si="13"/>
        <v>0.97433360055107243</v>
      </c>
    </row>
    <row r="61" spans="12:39" x14ac:dyDescent="0.3">
      <c r="L61" s="6"/>
      <c r="M61" s="6">
        <v>121.75</v>
      </c>
      <c r="N61" s="5">
        <f t="shared" si="0"/>
        <v>56.11610091121505</v>
      </c>
      <c r="O61" s="6">
        <v>114.197</v>
      </c>
      <c r="P61" s="5">
        <f t="shared" si="1"/>
        <v>36.522354236447164</v>
      </c>
      <c r="Q61" s="6">
        <f t="shared" si="2"/>
        <v>42.480000000000004</v>
      </c>
      <c r="R61" s="6">
        <v>12</v>
      </c>
      <c r="S61" s="6">
        <v>3.54</v>
      </c>
      <c r="T61" s="6">
        <v>120</v>
      </c>
      <c r="U61" s="6">
        <f t="shared" si="11"/>
        <v>639</v>
      </c>
      <c r="V61" s="6"/>
      <c r="W61" s="6">
        <v>4180</v>
      </c>
      <c r="X61" s="6">
        <v>383</v>
      </c>
      <c r="Y61" s="6"/>
      <c r="Z61" s="6"/>
      <c r="AA61" s="12">
        <f t="shared" si="3"/>
        <v>1.3064752408527838</v>
      </c>
      <c r="AB61" s="12">
        <f t="shared" si="4"/>
        <v>1.0408847040577385</v>
      </c>
      <c r="AC61" s="6"/>
      <c r="AD61" s="6"/>
      <c r="AE61" s="6"/>
      <c r="AF61" s="6"/>
      <c r="AG61" s="6"/>
      <c r="AH61" s="10">
        <f t="shared" si="5"/>
        <v>28.375834709378513</v>
      </c>
      <c r="AI61" s="10">
        <f t="shared" si="6"/>
        <v>23.478711078041581</v>
      </c>
      <c r="AJ61" s="10">
        <f t="shared" si="7"/>
        <v>518.80131814264041</v>
      </c>
      <c r="AK61" s="10">
        <f t="shared" si="12"/>
        <v>570.65586393006049</v>
      </c>
      <c r="AL61" s="6">
        <f t="shared" si="9"/>
        <v>89.810491647790442</v>
      </c>
      <c r="AM61" s="10">
        <f t="shared" si="13"/>
        <v>0.89810491647790447</v>
      </c>
    </row>
    <row r="62" spans="12:39" x14ac:dyDescent="0.3">
      <c r="L62" s="6"/>
      <c r="M62" s="6">
        <v>122.15</v>
      </c>
      <c r="N62" s="5">
        <f t="shared" si="0"/>
        <v>57.156985615272788</v>
      </c>
      <c r="O62" s="6">
        <v>114.702</v>
      </c>
      <c r="P62" s="5">
        <f t="shared" si="1"/>
        <v>37.828829477299948</v>
      </c>
      <c r="Q62" s="6">
        <f t="shared" si="2"/>
        <v>42.24</v>
      </c>
      <c r="R62" s="6">
        <v>12</v>
      </c>
      <c r="S62" s="6">
        <v>3.52</v>
      </c>
      <c r="T62" s="6">
        <v>135</v>
      </c>
      <c r="U62" s="6">
        <f t="shared" si="11"/>
        <v>635.4</v>
      </c>
      <c r="V62" s="6"/>
      <c r="W62" s="6">
        <v>4180</v>
      </c>
      <c r="X62" s="6">
        <v>383</v>
      </c>
      <c r="Y62" s="6"/>
      <c r="Z62" s="6"/>
      <c r="AA62" s="12">
        <f>P63-P62</f>
        <v>1.3561692516644897</v>
      </c>
      <c r="AB62" s="12">
        <f>N63-N62</f>
        <v>1.1193144196987888</v>
      </c>
      <c r="AC62" s="6"/>
      <c r="AD62" s="6"/>
      <c r="AE62" s="6"/>
      <c r="AF62" s="6"/>
      <c r="AG62" s="6"/>
      <c r="AH62" s="10">
        <f t="shared" si="5"/>
        <v>30.513928043499167</v>
      </c>
      <c r="AI62" s="10">
        <f t="shared" si="6"/>
        <v>24.371763839910638</v>
      </c>
      <c r="AJ62" s="10">
        <f t="shared" si="7"/>
        <v>538.53480983596887</v>
      </c>
      <c r="AK62" s="10">
        <f t="shared" si="12"/>
        <v>593.42050171937865</v>
      </c>
      <c r="AL62" s="6"/>
      <c r="AM62" s="10"/>
    </row>
    <row r="63" spans="12:39" x14ac:dyDescent="0.3">
      <c r="L63" s="6"/>
      <c r="M63" s="6">
        <v>122.58</v>
      </c>
      <c r="N63" s="5">
        <f t="shared" si="0"/>
        <v>58.276300034971577</v>
      </c>
      <c r="O63" s="6">
        <v>115.226</v>
      </c>
      <c r="P63" s="5">
        <f t="shared" si="1"/>
        <v>39.184998728964437</v>
      </c>
      <c r="Q63" s="6">
        <f t="shared" si="2"/>
        <v>42</v>
      </c>
      <c r="R63" s="6">
        <v>12</v>
      </c>
      <c r="S63" s="6">
        <v>3.5</v>
      </c>
      <c r="T63" s="6">
        <v>150</v>
      </c>
      <c r="U63" s="6">
        <f t="shared" si="11"/>
        <v>631.80000000000007</v>
      </c>
      <c r="V63" s="6"/>
      <c r="W63" s="6">
        <v>4180</v>
      </c>
      <c r="X63" s="6">
        <v>383</v>
      </c>
      <c r="Y63" s="6"/>
      <c r="Z63" s="6"/>
      <c r="AA63" s="12"/>
      <c r="AB63" s="12"/>
      <c r="AC63" s="6"/>
      <c r="AD63" s="6"/>
      <c r="AE63" s="6"/>
      <c r="AF63" s="6"/>
      <c r="AG63" s="6"/>
      <c r="AH63" s="9"/>
      <c r="AI63" s="9"/>
      <c r="AJ63" s="6"/>
      <c r="AK63" s="10"/>
      <c r="AL63" s="6">
        <f>AVERAGE(AL53:AL62)</f>
        <v>110.31740672514849</v>
      </c>
      <c r="AM63" s="10">
        <f t="shared" si="13"/>
        <v>1.1031740672514849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generování</vt:lpstr>
      <vt:lpstr>chlazenítopení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2018-05-24T22:17:13Z</dcterms:modified>
</cp:coreProperties>
</file>