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CVUT_FSV_STAVITELSTVI\bakule\kacka\TSK\úpravy\"/>
    </mc:Choice>
  </mc:AlternateContent>
  <bookViews>
    <workbookView xWindow="0" yWindow="0" windowWidth="20325" windowHeight="9630" tabRatio="730" firstSheet="1" activeTab="5"/>
  </bookViews>
  <sheets>
    <sheet name="Relativní nehodovost dle ulic" sheetId="3" r:id="rId1"/>
    <sheet name=" Rel.nehodovost dle směr.poměrů" sheetId="8" r:id="rId2"/>
    <sheet name="Rel.neh.křižovatek se SSZ a bez" sheetId="14" r:id="rId3"/>
    <sheet name=" Rel.nehodovost dle dělení kom." sheetId="9" r:id="rId4"/>
    <sheet name="Rel.neh.děl. kom. se SSZ a bez " sheetId="16" r:id="rId5"/>
    <sheet name=" Rel.nehodovost dle řízení prov" sheetId="12" r:id="rId6"/>
  </sheets>
  <definedNames>
    <definedName name="_xlnm._FilterDatabase" localSheetId="3" hidden="1">' Rel.nehodovost dle dělení kom.'!$A$2:$AE$18</definedName>
    <definedName name="_xlnm._FilterDatabase" localSheetId="5" hidden="1">' Rel.nehodovost dle řízení prov'!$A$2:$AD$2</definedName>
    <definedName name="_xlnm._FilterDatabase" localSheetId="1" hidden="1">' Rel.nehodovost dle směr.poměrů'!$A$2:$AD$2</definedName>
    <definedName name="_xlnm._FilterDatabase" localSheetId="4" hidden="1">'Rel.neh.děl. kom. se SSZ a bez '!$A$2:$AE$2</definedName>
    <definedName name="_xlnm._FilterDatabase" localSheetId="0" hidden="1">'Relativní nehodovost dle ulic'!$A$4:$AD$4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1" i="3" l="1"/>
  <c r="J141" i="3"/>
  <c r="E141" i="3"/>
  <c r="D141" i="3"/>
  <c r="K140" i="3"/>
  <c r="J140" i="3"/>
  <c r="E140" i="3"/>
  <c r="D140" i="3"/>
  <c r="K139" i="3"/>
  <c r="J139" i="3"/>
  <c r="E139" i="3"/>
  <c r="D139" i="3"/>
  <c r="K138" i="3"/>
  <c r="J138" i="3"/>
  <c r="E138" i="3"/>
  <c r="D138" i="3"/>
  <c r="K137" i="3"/>
  <c r="J137" i="3"/>
  <c r="E137" i="3"/>
  <c r="D137" i="3"/>
  <c r="D136" i="3"/>
  <c r="K135" i="3"/>
  <c r="J135" i="3"/>
  <c r="E135" i="3"/>
  <c r="D135" i="3"/>
  <c r="K134" i="3"/>
  <c r="J134" i="3"/>
  <c r="E134" i="3"/>
  <c r="D134" i="3"/>
  <c r="K133" i="3"/>
  <c r="J133" i="3"/>
  <c r="E133" i="3"/>
  <c r="D133" i="3"/>
  <c r="K132" i="3"/>
  <c r="J132" i="3"/>
  <c r="E132" i="3"/>
  <c r="D132" i="3"/>
  <c r="K131" i="3"/>
  <c r="J131" i="3"/>
  <c r="E131" i="3"/>
  <c r="D131" i="3"/>
  <c r="K130" i="3"/>
  <c r="J130" i="3"/>
  <c r="E130" i="3"/>
  <c r="D130" i="3"/>
  <c r="K129" i="3"/>
  <c r="J129" i="3"/>
  <c r="E129" i="3"/>
  <c r="D129" i="3"/>
  <c r="K128" i="3"/>
  <c r="J128" i="3"/>
  <c r="E128" i="3"/>
  <c r="D128" i="3"/>
  <c r="J127" i="3"/>
  <c r="D127" i="3"/>
  <c r="K126" i="3"/>
  <c r="J126" i="3"/>
  <c r="E126" i="3"/>
  <c r="D126" i="3"/>
  <c r="K125" i="3"/>
  <c r="J125" i="3"/>
  <c r="E125" i="3"/>
  <c r="D125" i="3"/>
  <c r="K124" i="3"/>
  <c r="J124" i="3"/>
  <c r="E124" i="3"/>
  <c r="D124" i="3"/>
  <c r="K123" i="3"/>
  <c r="J123" i="3"/>
  <c r="E123" i="3"/>
  <c r="D123" i="3"/>
  <c r="K122" i="3"/>
  <c r="J122" i="3"/>
  <c r="E122" i="3"/>
  <c r="D122" i="3"/>
  <c r="K121" i="3"/>
  <c r="J121" i="3"/>
  <c r="E121" i="3"/>
  <c r="D121" i="3"/>
  <c r="K120" i="3"/>
  <c r="J120" i="3"/>
  <c r="E120" i="3"/>
  <c r="D120" i="3"/>
  <c r="K119" i="3"/>
  <c r="J119" i="3"/>
  <c r="E119" i="3"/>
  <c r="D119" i="3"/>
  <c r="V111" i="12"/>
  <c r="U111" i="12"/>
  <c r="P111" i="12"/>
  <c r="O111" i="12"/>
  <c r="V90" i="12"/>
  <c r="U90" i="12"/>
  <c r="P90" i="12"/>
  <c r="O90" i="12"/>
  <c r="O79" i="16"/>
  <c r="P79" i="16"/>
  <c r="N130" i="16"/>
  <c r="O130" i="16"/>
  <c r="P130" i="16"/>
  <c r="Q130" i="16"/>
  <c r="R130" i="16"/>
  <c r="S130" i="16"/>
  <c r="T130" i="16"/>
  <c r="U130" i="16"/>
  <c r="V130" i="16"/>
  <c r="V111" i="16"/>
  <c r="U111" i="16"/>
  <c r="T111" i="16"/>
  <c r="S111" i="16"/>
  <c r="R111" i="16"/>
  <c r="Q111" i="16"/>
  <c r="P111" i="16"/>
  <c r="O111" i="16"/>
  <c r="V85" i="16"/>
  <c r="U85" i="16"/>
  <c r="P85" i="16"/>
  <c r="V75" i="16"/>
  <c r="U75" i="16"/>
  <c r="P75" i="16"/>
  <c r="O75" i="16"/>
  <c r="V43" i="16"/>
  <c r="U43" i="16"/>
  <c r="P43" i="16"/>
  <c r="O43" i="16"/>
  <c r="V21" i="16"/>
  <c r="U21" i="16"/>
  <c r="P21" i="16"/>
  <c r="O21" i="16"/>
  <c r="V124" i="9"/>
  <c r="U124" i="9"/>
  <c r="P124" i="9"/>
  <c r="O124" i="9"/>
  <c r="V84" i="9"/>
  <c r="U84" i="9"/>
  <c r="P84" i="9"/>
  <c r="V75" i="9"/>
  <c r="U75" i="9"/>
  <c r="P75" i="9"/>
  <c r="O75" i="9"/>
  <c r="V44" i="9"/>
  <c r="U44" i="9"/>
  <c r="P44" i="9"/>
  <c r="O44" i="9"/>
  <c r="V37" i="9"/>
  <c r="U37" i="9"/>
  <c r="P37" i="9"/>
  <c r="O37" i="9"/>
  <c r="V25" i="9"/>
  <c r="U25" i="9"/>
  <c r="P25" i="9"/>
  <c r="O25" i="9"/>
  <c r="V18" i="9"/>
  <c r="U18" i="9"/>
  <c r="P18" i="9"/>
  <c r="O18" i="9"/>
  <c r="V52" i="14"/>
  <c r="U52" i="14"/>
  <c r="P52" i="14"/>
  <c r="O52" i="14"/>
  <c r="V40" i="14"/>
  <c r="U40" i="14"/>
  <c r="P40" i="14"/>
  <c r="O40" i="14"/>
  <c r="V26" i="14"/>
  <c r="U26" i="14"/>
  <c r="P26" i="14"/>
  <c r="O26" i="14"/>
  <c r="V11" i="14"/>
  <c r="U11" i="14"/>
  <c r="P11" i="14"/>
  <c r="O11" i="14"/>
  <c r="U72" i="8"/>
  <c r="P112" i="8"/>
  <c r="O112" i="8"/>
  <c r="V72" i="8"/>
  <c r="P72" i="8"/>
  <c r="O72" i="8"/>
  <c r="K118" i="3"/>
  <c r="J118" i="3"/>
  <c r="I118" i="3"/>
  <c r="H118" i="3"/>
  <c r="E118" i="3"/>
  <c r="D118" i="3"/>
  <c r="K117" i="3"/>
  <c r="J117" i="3"/>
  <c r="I117" i="3"/>
  <c r="E117" i="3"/>
  <c r="D117" i="3"/>
  <c r="Q110" i="3"/>
  <c r="P110" i="3"/>
  <c r="O110" i="3"/>
  <c r="V110" i="3"/>
  <c r="U110" i="3"/>
  <c r="T110" i="3" l="1"/>
  <c r="S110" i="3"/>
  <c r="R110" i="3"/>
  <c r="N110" i="3"/>
  <c r="U5" i="3"/>
  <c r="T25" i="9" l="1"/>
  <c r="S25" i="9"/>
  <c r="R25" i="9"/>
  <c r="N25" i="9"/>
  <c r="T78" i="9"/>
  <c r="S78" i="9"/>
  <c r="R78" i="9"/>
  <c r="P78" i="9"/>
  <c r="O78" i="9"/>
  <c r="N78" i="9"/>
  <c r="T128" i="9"/>
  <c r="S128" i="9"/>
  <c r="R128" i="9"/>
  <c r="Q128" i="9"/>
  <c r="P128" i="9"/>
  <c r="O128" i="9"/>
  <c r="N128" i="9"/>
  <c r="V127" i="9"/>
  <c r="U127" i="9"/>
  <c r="Q127" i="9"/>
  <c r="V126" i="9"/>
  <c r="U126" i="9"/>
  <c r="U128" i="9" s="1"/>
  <c r="Q126" i="9"/>
  <c r="V77" i="9"/>
  <c r="V78" i="9" s="1"/>
  <c r="U77" i="9"/>
  <c r="U78" i="9" s="1"/>
  <c r="Q77" i="9"/>
  <c r="Q78" i="9" s="1"/>
  <c r="V24" i="9"/>
  <c r="U24" i="9"/>
  <c r="Q24" i="9"/>
  <c r="V23" i="9"/>
  <c r="U23" i="9"/>
  <c r="Q23" i="9"/>
  <c r="V20" i="9"/>
  <c r="U20" i="9"/>
  <c r="Q20" i="9"/>
  <c r="N44" i="9"/>
  <c r="V41" i="9"/>
  <c r="U41" i="9"/>
  <c r="Q41" i="9"/>
  <c r="V40" i="9"/>
  <c r="U40" i="9"/>
  <c r="Q40" i="9"/>
  <c r="V39" i="9"/>
  <c r="U39" i="9"/>
  <c r="Q39" i="9"/>
  <c r="V128" i="9" l="1"/>
  <c r="Q25" i="9"/>
  <c r="Q44" i="9"/>
  <c r="D61" i="14"/>
  <c r="U112" i="8"/>
  <c r="J116" i="8"/>
  <c r="I116" i="8"/>
  <c r="H116" i="8"/>
  <c r="G116" i="8"/>
  <c r="F116" i="8"/>
  <c r="E116" i="8"/>
  <c r="H115" i="8"/>
  <c r="L115" i="8"/>
  <c r="K115" i="8"/>
  <c r="J115" i="8"/>
  <c r="I115" i="8"/>
  <c r="G115" i="8"/>
  <c r="F115" i="8"/>
  <c r="E115" i="8"/>
  <c r="D116" i="8"/>
  <c r="D115" i="8"/>
  <c r="K116" i="3"/>
  <c r="I116" i="3"/>
  <c r="H116" i="3"/>
  <c r="G116" i="3"/>
  <c r="F116" i="3"/>
  <c r="E116" i="3"/>
  <c r="D116" i="3"/>
  <c r="C116" i="3"/>
  <c r="K143" i="3"/>
  <c r="K142" i="3"/>
  <c r="K136" i="3"/>
  <c r="K127" i="3"/>
  <c r="J143" i="3"/>
  <c r="J142" i="3"/>
  <c r="J136" i="3"/>
  <c r="F135" i="3"/>
  <c r="F120" i="3"/>
  <c r="F119" i="3"/>
  <c r="F118" i="3"/>
  <c r="F117" i="3"/>
  <c r="E143" i="3"/>
  <c r="E142" i="3"/>
  <c r="E136" i="3"/>
  <c r="E127" i="3"/>
  <c r="D143" i="3"/>
  <c r="D142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F123" i="3"/>
  <c r="F121" i="3"/>
  <c r="V90" i="16" l="1"/>
  <c r="U90" i="16"/>
  <c r="V101" i="16"/>
  <c r="U101" i="16"/>
  <c r="V34" i="16"/>
  <c r="V25" i="16"/>
  <c r="V24" i="16"/>
  <c r="U25" i="16"/>
  <c r="U26" i="16" s="1"/>
  <c r="U24" i="16"/>
  <c r="V13" i="16"/>
  <c r="V19" i="16"/>
  <c r="V11" i="16"/>
  <c r="V8" i="16"/>
  <c r="V5" i="16"/>
  <c r="V18" i="16"/>
  <c r="V17" i="16"/>
  <c r="V16" i="16"/>
  <c r="V10" i="16"/>
  <c r="V7" i="16"/>
  <c r="V4" i="16"/>
  <c r="U13" i="16"/>
  <c r="U19" i="16"/>
  <c r="U11" i="16"/>
  <c r="U8" i="16"/>
  <c r="U5" i="16"/>
  <c r="U18" i="16"/>
  <c r="U17" i="16"/>
  <c r="U16" i="16"/>
  <c r="U10" i="16"/>
  <c r="U7" i="16"/>
  <c r="U4" i="16"/>
  <c r="Q101" i="16"/>
  <c r="Q90" i="16"/>
  <c r="N111" i="16"/>
  <c r="V129" i="16"/>
  <c r="U129" i="16"/>
  <c r="Q129" i="16"/>
  <c r="V128" i="16"/>
  <c r="U128" i="16"/>
  <c r="Q128" i="16"/>
  <c r="V126" i="16"/>
  <c r="U126" i="16"/>
  <c r="Q126" i="16"/>
  <c r="V125" i="16"/>
  <c r="U125" i="16"/>
  <c r="Q125" i="16"/>
  <c r="V123" i="16"/>
  <c r="U123" i="16"/>
  <c r="Q123" i="16"/>
  <c r="V121" i="16"/>
  <c r="U121" i="16"/>
  <c r="Q121" i="16"/>
  <c r="V120" i="16"/>
  <c r="U120" i="16"/>
  <c r="Q120" i="16"/>
  <c r="V116" i="16"/>
  <c r="U116" i="16"/>
  <c r="Q116" i="16"/>
  <c r="V114" i="16"/>
  <c r="U114" i="16"/>
  <c r="Q114" i="16"/>
  <c r="V110" i="16"/>
  <c r="U110" i="16"/>
  <c r="Q110" i="16"/>
  <c r="V109" i="16"/>
  <c r="U109" i="16"/>
  <c r="Q109" i="16"/>
  <c r="V107" i="16"/>
  <c r="U107" i="16"/>
  <c r="Q107" i="16"/>
  <c r="V105" i="16"/>
  <c r="U105" i="16"/>
  <c r="Q105" i="16"/>
  <c r="V104" i="16"/>
  <c r="U104" i="16"/>
  <c r="Q104" i="16"/>
  <c r="V103" i="16"/>
  <c r="U103" i="16"/>
  <c r="Q103" i="16"/>
  <c r="V102" i="16"/>
  <c r="U102" i="16"/>
  <c r="Q102" i="16"/>
  <c r="V100" i="16"/>
  <c r="U100" i="16"/>
  <c r="Q100" i="16"/>
  <c r="V94" i="16"/>
  <c r="U94" i="16"/>
  <c r="Q94" i="16"/>
  <c r="V92" i="16"/>
  <c r="U92" i="16"/>
  <c r="Q92" i="16"/>
  <c r="V88" i="16"/>
  <c r="U88" i="16"/>
  <c r="Q88" i="16"/>
  <c r="T85" i="16"/>
  <c r="S85" i="16"/>
  <c r="R85" i="16"/>
  <c r="O85" i="16"/>
  <c r="N85" i="16"/>
  <c r="V84" i="16"/>
  <c r="U84" i="16"/>
  <c r="Q84" i="16"/>
  <c r="V83" i="16"/>
  <c r="U83" i="16"/>
  <c r="Q83" i="16"/>
  <c r="V82" i="16"/>
  <c r="U82" i="16"/>
  <c r="Q82" i="16"/>
  <c r="Q4" i="16"/>
  <c r="Q21" i="16" s="1"/>
  <c r="T21" i="16"/>
  <c r="S21" i="16"/>
  <c r="R21" i="16"/>
  <c r="N21" i="16"/>
  <c r="V26" i="16"/>
  <c r="T26" i="16"/>
  <c r="S26" i="16"/>
  <c r="R26" i="16"/>
  <c r="Q26" i="16"/>
  <c r="P26" i="16"/>
  <c r="O26" i="16"/>
  <c r="N26" i="16"/>
  <c r="T79" i="16"/>
  <c r="S79" i="16"/>
  <c r="R79" i="16"/>
  <c r="N79" i="16"/>
  <c r="V78" i="16"/>
  <c r="V79" i="16" s="1"/>
  <c r="U78" i="16"/>
  <c r="U79" i="16" s="1"/>
  <c r="Q78" i="16"/>
  <c r="Q79" i="16" s="1"/>
  <c r="T75" i="16"/>
  <c r="S75" i="16"/>
  <c r="R75" i="16"/>
  <c r="N75" i="16"/>
  <c r="V73" i="16"/>
  <c r="U73" i="16"/>
  <c r="Q73" i="16"/>
  <c r="V72" i="16"/>
  <c r="U72" i="16"/>
  <c r="Q72" i="16"/>
  <c r="V71" i="16"/>
  <c r="U71" i="16"/>
  <c r="Q71" i="16"/>
  <c r="U60" i="16"/>
  <c r="Q60" i="16"/>
  <c r="V59" i="16"/>
  <c r="U59" i="16"/>
  <c r="V56" i="16"/>
  <c r="U56" i="16"/>
  <c r="Q56" i="16"/>
  <c r="V51" i="16"/>
  <c r="U51" i="16"/>
  <c r="Q51" i="16"/>
  <c r="V46" i="16"/>
  <c r="U46" i="16"/>
  <c r="Q46" i="16"/>
  <c r="T43" i="16"/>
  <c r="S43" i="16"/>
  <c r="R43" i="16"/>
  <c r="N43" i="16"/>
  <c r="V42" i="16"/>
  <c r="U42" i="16"/>
  <c r="Q42" i="16"/>
  <c r="V39" i="16"/>
  <c r="U39" i="16"/>
  <c r="Q39" i="16"/>
  <c r="V38" i="16"/>
  <c r="U38" i="16"/>
  <c r="Q38" i="16"/>
  <c r="U34" i="16"/>
  <c r="Q34" i="16"/>
  <c r="V33" i="16"/>
  <c r="U33" i="16"/>
  <c r="Q33" i="16"/>
  <c r="V32" i="16"/>
  <c r="U32" i="16"/>
  <c r="Q32" i="16"/>
  <c r="V30" i="16"/>
  <c r="U30" i="16"/>
  <c r="Q30" i="16"/>
  <c r="V29" i="16"/>
  <c r="U29" i="16"/>
  <c r="Q29" i="16"/>
  <c r="T90" i="12"/>
  <c r="S90" i="12"/>
  <c r="R90" i="12"/>
  <c r="Q90" i="12"/>
  <c r="N90" i="12"/>
  <c r="T111" i="12"/>
  <c r="S111" i="12"/>
  <c r="R111" i="12"/>
  <c r="Q111" i="12"/>
  <c r="N111" i="12"/>
  <c r="S124" i="9"/>
  <c r="T124" i="9"/>
  <c r="R124" i="9"/>
  <c r="N124" i="9"/>
  <c r="T84" i="9"/>
  <c r="S84" i="9"/>
  <c r="R84" i="9"/>
  <c r="O84" i="9"/>
  <c r="N84" i="9"/>
  <c r="T75" i="9"/>
  <c r="S75" i="9"/>
  <c r="R75" i="9"/>
  <c r="N75" i="9"/>
  <c r="T37" i="9"/>
  <c r="T44" i="9" s="1"/>
  <c r="S37" i="9"/>
  <c r="S44" i="9" s="1"/>
  <c r="R37" i="9"/>
  <c r="R44" i="9" s="1"/>
  <c r="N37" i="9"/>
  <c r="T18" i="9"/>
  <c r="S18" i="9"/>
  <c r="R18" i="9"/>
  <c r="N18" i="9"/>
  <c r="N72" i="8"/>
  <c r="T72" i="8"/>
  <c r="S72" i="8"/>
  <c r="R72" i="8"/>
  <c r="T112" i="8"/>
  <c r="S112" i="8"/>
  <c r="R112" i="8"/>
  <c r="N112" i="8"/>
  <c r="V51" i="14"/>
  <c r="U51" i="14"/>
  <c r="V49" i="14"/>
  <c r="V47" i="14"/>
  <c r="U49" i="14"/>
  <c r="U47" i="14"/>
  <c r="U43" i="14"/>
  <c r="Q43" i="14"/>
  <c r="T52" i="14"/>
  <c r="S52" i="14"/>
  <c r="R52" i="14"/>
  <c r="Q52" i="14"/>
  <c r="N52" i="14"/>
  <c r="V44" i="14"/>
  <c r="U44" i="14"/>
  <c r="T44" i="14"/>
  <c r="S44" i="14"/>
  <c r="R44" i="14"/>
  <c r="Q44" i="14"/>
  <c r="P44" i="14"/>
  <c r="O44" i="14"/>
  <c r="N44" i="14"/>
  <c r="Q51" i="14"/>
  <c r="V43" i="14"/>
  <c r="V31" i="14"/>
  <c r="V39" i="14"/>
  <c r="V22" i="14"/>
  <c r="V25" i="14"/>
  <c r="V21" i="14"/>
  <c r="V37" i="14"/>
  <c r="V35" i="14"/>
  <c r="V29" i="14"/>
  <c r="V23" i="14"/>
  <c r="V19" i="14"/>
  <c r="V17" i="14"/>
  <c r="U31" i="14"/>
  <c r="U39" i="14"/>
  <c r="U25" i="14"/>
  <c r="U22" i="14"/>
  <c r="U21" i="14"/>
  <c r="U37" i="14"/>
  <c r="U35" i="14"/>
  <c r="U29" i="14"/>
  <c r="U23" i="14"/>
  <c r="U19" i="14"/>
  <c r="U17" i="14"/>
  <c r="Q31" i="14"/>
  <c r="Q19" i="14"/>
  <c r="Q17" i="14"/>
  <c r="T26" i="14"/>
  <c r="S26" i="14"/>
  <c r="R26" i="14"/>
  <c r="Q26" i="14"/>
  <c r="N26" i="14"/>
  <c r="T40" i="14"/>
  <c r="S40" i="14"/>
  <c r="R40" i="14"/>
  <c r="Q40" i="14"/>
  <c r="N40" i="14"/>
  <c r="V5" i="14"/>
  <c r="U5" i="14"/>
  <c r="V13" i="14"/>
  <c r="V10" i="14"/>
  <c r="V9" i="14"/>
  <c r="V8" i="14"/>
  <c r="V7" i="14"/>
  <c r="V4" i="14"/>
  <c r="U13" i="14"/>
  <c r="U10" i="14"/>
  <c r="U9" i="14"/>
  <c r="U8" i="14"/>
  <c r="U7" i="14"/>
  <c r="U4" i="14"/>
  <c r="Q4" i="14"/>
  <c r="Q5" i="14"/>
  <c r="T11" i="14"/>
  <c r="S11" i="14"/>
  <c r="R11" i="14"/>
  <c r="N11" i="14"/>
  <c r="V95" i="12"/>
  <c r="V80" i="12"/>
  <c r="V104" i="12"/>
  <c r="V107" i="12"/>
  <c r="V101" i="12"/>
  <c r="V99" i="12"/>
  <c r="V93" i="12"/>
  <c r="V85" i="12"/>
  <c r="V83" i="12"/>
  <c r="V75" i="12"/>
  <c r="V54" i="12"/>
  <c r="V53" i="12"/>
  <c r="V56" i="12"/>
  <c r="V70" i="12"/>
  <c r="V92" i="12"/>
  <c r="V103" i="12"/>
  <c r="V106" i="12"/>
  <c r="V109" i="12"/>
  <c r="V110" i="12"/>
  <c r="V87" i="12"/>
  <c r="V77" i="12"/>
  <c r="V15" i="12"/>
  <c r="V61" i="12"/>
  <c r="V57" i="12"/>
  <c r="V40" i="12"/>
  <c r="V39" i="12"/>
  <c r="V27" i="12"/>
  <c r="V18" i="12"/>
  <c r="V7" i="12"/>
  <c r="V4" i="12"/>
  <c r="U61" i="12"/>
  <c r="U110" i="12"/>
  <c r="U109" i="12"/>
  <c r="U95" i="12"/>
  <c r="U71" i="12"/>
  <c r="U66" i="12"/>
  <c r="U57" i="12"/>
  <c r="U40" i="12"/>
  <c r="U27" i="12"/>
  <c r="U18" i="12"/>
  <c r="U7" i="12"/>
  <c r="U39" i="12"/>
  <c r="U53" i="12"/>
  <c r="U56" i="12"/>
  <c r="U70" i="12"/>
  <c r="U92" i="12"/>
  <c r="U103" i="12"/>
  <c r="U106" i="12"/>
  <c r="U54" i="12"/>
  <c r="U75" i="12"/>
  <c r="U83" i="12"/>
  <c r="U85" i="12"/>
  <c r="U93" i="12"/>
  <c r="U99" i="12"/>
  <c r="U101" i="12"/>
  <c r="U104" i="12"/>
  <c r="U107" i="12"/>
  <c r="U87" i="12"/>
  <c r="U80" i="12"/>
  <c r="U77" i="12"/>
  <c r="U15" i="12"/>
  <c r="U4" i="12"/>
  <c r="V46" i="9"/>
  <c r="V51" i="9"/>
  <c r="V91" i="9"/>
  <c r="V99" i="9"/>
  <c r="V107" i="9"/>
  <c r="U114" i="9"/>
  <c r="V114" i="9"/>
  <c r="V56" i="9"/>
  <c r="V8" i="9"/>
  <c r="V11" i="9"/>
  <c r="V12" i="9"/>
  <c r="V15" i="9"/>
  <c r="V28" i="9"/>
  <c r="V31" i="9"/>
  <c r="V36" i="9"/>
  <c r="V59" i="9"/>
  <c r="V81" i="9"/>
  <c r="V82" i="9"/>
  <c r="V83" i="9"/>
  <c r="V105" i="9"/>
  <c r="V106" i="9"/>
  <c r="V110" i="9"/>
  <c r="V111" i="9"/>
  <c r="V120" i="9"/>
  <c r="V121" i="9"/>
  <c r="V122" i="9"/>
  <c r="V123" i="9"/>
  <c r="V118" i="9"/>
  <c r="V116" i="9"/>
  <c r="V112" i="9"/>
  <c r="V97" i="9"/>
  <c r="V89" i="9"/>
  <c r="V87" i="9"/>
  <c r="V73" i="9"/>
  <c r="V71" i="9"/>
  <c r="V29" i="9"/>
  <c r="V16" i="9"/>
  <c r="V13" i="9"/>
  <c r="V9" i="9"/>
  <c r="V6" i="9"/>
  <c r="V4" i="9"/>
  <c r="U99" i="9"/>
  <c r="U91" i="9"/>
  <c r="U60" i="9"/>
  <c r="U51" i="9"/>
  <c r="U46" i="9"/>
  <c r="U32" i="9"/>
  <c r="U97" i="9"/>
  <c r="U73" i="9"/>
  <c r="U121" i="9"/>
  <c r="U120" i="9"/>
  <c r="U107" i="9"/>
  <c r="U56" i="9"/>
  <c r="U28" i="9"/>
  <c r="U8" i="9"/>
  <c r="U11" i="9"/>
  <c r="U12" i="9"/>
  <c r="U15" i="9"/>
  <c r="U31" i="9"/>
  <c r="U36" i="9"/>
  <c r="U59" i="9"/>
  <c r="U83" i="9"/>
  <c r="U82" i="9"/>
  <c r="U81" i="9"/>
  <c r="U105" i="9"/>
  <c r="U106" i="9"/>
  <c r="U110" i="9"/>
  <c r="U111" i="9"/>
  <c r="U123" i="9"/>
  <c r="U122" i="9"/>
  <c r="U118" i="9"/>
  <c r="U116" i="9"/>
  <c r="U112" i="9"/>
  <c r="U89" i="9"/>
  <c r="U87" i="9"/>
  <c r="U71" i="9"/>
  <c r="U29" i="9"/>
  <c r="U16" i="9"/>
  <c r="U13" i="9"/>
  <c r="U9" i="9"/>
  <c r="U6" i="9"/>
  <c r="U4" i="9"/>
  <c r="Q110" i="12"/>
  <c r="Q109" i="12"/>
  <c r="Q107" i="12"/>
  <c r="Q106" i="12"/>
  <c r="Q104" i="12"/>
  <c r="Q103" i="12"/>
  <c r="Q99" i="12"/>
  <c r="Q95" i="12"/>
  <c r="Q93" i="12"/>
  <c r="Q92" i="12"/>
  <c r="Q87" i="12"/>
  <c r="Q85" i="12"/>
  <c r="Q83" i="12"/>
  <c r="Q80" i="12"/>
  <c r="Q77" i="12"/>
  <c r="Q75" i="12"/>
  <c r="Q70" i="12"/>
  <c r="Q66" i="12"/>
  <c r="Q61" i="12"/>
  <c r="Q57" i="12"/>
  <c r="Q56" i="12"/>
  <c r="Q54" i="12"/>
  <c r="Q53" i="12"/>
  <c r="Q40" i="12"/>
  <c r="Q39" i="12"/>
  <c r="Q27" i="12"/>
  <c r="Q18" i="12"/>
  <c r="Q15" i="12"/>
  <c r="Q7" i="12"/>
  <c r="Q4" i="12"/>
  <c r="Q122" i="9"/>
  <c r="Q123" i="9"/>
  <c r="Q121" i="9"/>
  <c r="Q120" i="9"/>
  <c r="Q118" i="9"/>
  <c r="Q116" i="9"/>
  <c r="Q114" i="9"/>
  <c r="Q112" i="9"/>
  <c r="Q111" i="9"/>
  <c r="Q110" i="9"/>
  <c r="Q107" i="9"/>
  <c r="Q106" i="9"/>
  <c r="Q105" i="9"/>
  <c r="Q99" i="9"/>
  <c r="Q97" i="9"/>
  <c r="Q91" i="9"/>
  <c r="Q89" i="9"/>
  <c r="Q87" i="9"/>
  <c r="Q83" i="9"/>
  <c r="Q82" i="9"/>
  <c r="Q81" i="9"/>
  <c r="Q73" i="9"/>
  <c r="Q71" i="9"/>
  <c r="Q60" i="9"/>
  <c r="Q56" i="9"/>
  <c r="Q51" i="9"/>
  <c r="Q46" i="9"/>
  <c r="Q36" i="9"/>
  <c r="Q32" i="9"/>
  <c r="Q31" i="9"/>
  <c r="Q29" i="9"/>
  <c r="Q28" i="9"/>
  <c r="Q16" i="9"/>
  <c r="Q15" i="9"/>
  <c r="Q13" i="9"/>
  <c r="Q12" i="9"/>
  <c r="Q11" i="9"/>
  <c r="Q9" i="9"/>
  <c r="Q8" i="9"/>
  <c r="Q6" i="9"/>
  <c r="Q4" i="9"/>
  <c r="V111" i="8"/>
  <c r="V110" i="8"/>
  <c r="V107" i="8"/>
  <c r="V106" i="8"/>
  <c r="V105" i="8"/>
  <c r="V103" i="8"/>
  <c r="V101" i="8"/>
  <c r="V100" i="8"/>
  <c r="V98" i="8"/>
  <c r="V96" i="8"/>
  <c r="V95" i="8"/>
  <c r="V94" i="8"/>
  <c r="V91" i="8"/>
  <c r="V90" i="8"/>
  <c r="V88" i="8"/>
  <c r="V84" i="8"/>
  <c r="V77" i="8"/>
  <c r="V75" i="8"/>
  <c r="V104" i="8"/>
  <c r="V102" i="8"/>
  <c r="V99" i="8"/>
  <c r="V97" i="8"/>
  <c r="V71" i="8"/>
  <c r="V70" i="8"/>
  <c r="V69" i="8"/>
  <c r="V66" i="8"/>
  <c r="V62" i="8"/>
  <c r="V60" i="8"/>
  <c r="V56" i="8"/>
  <c r="V52" i="8"/>
  <c r="V48" i="8"/>
  <c r="V46" i="8"/>
  <c r="V34" i="8"/>
  <c r="V25" i="8"/>
  <c r="V16" i="8"/>
  <c r="V33" i="8"/>
  <c r="V8" i="8"/>
  <c r="U111" i="8"/>
  <c r="U110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1" i="8"/>
  <c r="U90" i="8"/>
  <c r="U88" i="8"/>
  <c r="U84" i="8"/>
  <c r="U77" i="8"/>
  <c r="U75" i="8"/>
  <c r="U71" i="8"/>
  <c r="U70" i="8"/>
  <c r="U69" i="8"/>
  <c r="U66" i="8"/>
  <c r="U62" i="8"/>
  <c r="U60" i="8"/>
  <c r="U56" i="8"/>
  <c r="U52" i="8"/>
  <c r="U48" i="8"/>
  <c r="U46" i="8"/>
  <c r="U34" i="8"/>
  <c r="U33" i="8"/>
  <c r="U25" i="8"/>
  <c r="U16" i="8"/>
  <c r="U8" i="8"/>
  <c r="Q105" i="8"/>
  <c r="Q103" i="8"/>
  <c r="Q95" i="8"/>
  <c r="Q91" i="8"/>
  <c r="Q90" i="8"/>
  <c r="Q84" i="8"/>
  <c r="Q75" i="8"/>
  <c r="Q25" i="8"/>
  <c r="Q69" i="8"/>
  <c r="Q111" i="8"/>
  <c r="Q110" i="8"/>
  <c r="Q107" i="8"/>
  <c r="Q101" i="8"/>
  <c r="Q100" i="8"/>
  <c r="Q98" i="8"/>
  <c r="Q96" i="8"/>
  <c r="Q94" i="8"/>
  <c r="Q88" i="8"/>
  <c r="Q77" i="8"/>
  <c r="V109" i="3"/>
  <c r="V108" i="3"/>
  <c r="V105" i="3"/>
  <c r="V103" i="3"/>
  <c r="V101" i="3"/>
  <c r="V98" i="3"/>
  <c r="V96" i="3"/>
  <c r="V95" i="3"/>
  <c r="V92" i="3"/>
  <c r="V90" i="3"/>
  <c r="V86" i="3"/>
  <c r="V84" i="3"/>
  <c r="V82" i="3"/>
  <c r="V78" i="3"/>
  <c r="V73" i="3"/>
  <c r="V69" i="3"/>
  <c r="V68" i="3"/>
  <c r="V66" i="3"/>
  <c r="V63" i="3"/>
  <c r="V50" i="3"/>
  <c r="V49" i="3"/>
  <c r="V47" i="3"/>
  <c r="V35" i="3"/>
  <c r="V26" i="3"/>
  <c r="V19" i="3"/>
  <c r="V9" i="3"/>
  <c r="U109" i="3"/>
  <c r="U108" i="3"/>
  <c r="U105" i="3"/>
  <c r="U103" i="3"/>
  <c r="U101" i="3"/>
  <c r="U98" i="3"/>
  <c r="U96" i="3"/>
  <c r="U95" i="3"/>
  <c r="U92" i="3"/>
  <c r="U90" i="3"/>
  <c r="U86" i="3"/>
  <c r="U84" i="3"/>
  <c r="U82" i="3"/>
  <c r="U78" i="3"/>
  <c r="U73" i="3"/>
  <c r="U69" i="3"/>
  <c r="U68" i="3"/>
  <c r="U66" i="3"/>
  <c r="U63" i="3"/>
  <c r="U50" i="3"/>
  <c r="U49" i="3"/>
  <c r="U47" i="3"/>
  <c r="U35" i="3"/>
  <c r="U26" i="3"/>
  <c r="U19" i="3"/>
  <c r="U9" i="3"/>
  <c r="Q71" i="8"/>
  <c r="Q70" i="8"/>
  <c r="Q66" i="8"/>
  <c r="Q62" i="8"/>
  <c r="Q60" i="8"/>
  <c r="Q56" i="8"/>
  <c r="Q48" i="8"/>
  <c r="Q46" i="8"/>
  <c r="Q34" i="8"/>
  <c r="Q33" i="8"/>
  <c r="Q16" i="8"/>
  <c r="Q8" i="8"/>
  <c r="P4" i="8"/>
  <c r="O4" i="8"/>
  <c r="Q109" i="3"/>
  <c r="Q108" i="3"/>
  <c r="Q105" i="3"/>
  <c r="Q103" i="3"/>
  <c r="Q101" i="3"/>
  <c r="Q98" i="3"/>
  <c r="Q96" i="3"/>
  <c r="Q95" i="3"/>
  <c r="Q92" i="3"/>
  <c r="Q90" i="3"/>
  <c r="Q86" i="3"/>
  <c r="Q84" i="3"/>
  <c r="Q82" i="3"/>
  <c r="Q78" i="3"/>
  <c r="Q73" i="3"/>
  <c r="Q69" i="3"/>
  <c r="Q68" i="3"/>
  <c r="Q66" i="3"/>
  <c r="Q63" i="3"/>
  <c r="Q50" i="3"/>
  <c r="Q49" i="3"/>
  <c r="Q47" i="3"/>
  <c r="Q35" i="3"/>
  <c r="Q26" i="3"/>
  <c r="Q19" i="3"/>
  <c r="Q9" i="3"/>
  <c r="P5" i="3"/>
  <c r="V5" i="3" s="1"/>
  <c r="O5" i="3"/>
  <c r="Q37" i="9" l="1"/>
  <c r="Q75" i="9"/>
  <c r="Q84" i="9"/>
  <c r="Q124" i="9"/>
  <c r="Q112" i="8"/>
  <c r="V4" i="8"/>
  <c r="U4" i="8"/>
  <c r="J116" i="3"/>
  <c r="Q5" i="3"/>
  <c r="Q75" i="16"/>
  <c r="Q85" i="16"/>
  <c r="Q43" i="16"/>
  <c r="Q18" i="9"/>
  <c r="Q11" i="14"/>
  <c r="Q4" i="8"/>
  <c r="Q72" i="8" l="1"/>
  <c r="V112" i="8"/>
</calcChain>
</file>

<file path=xl/sharedStrings.xml><?xml version="1.0" encoding="utf-8"?>
<sst xmlns="http://schemas.openxmlformats.org/spreadsheetml/2006/main" count="8221" uniqueCount="193">
  <si>
    <t>celkový</t>
  </si>
  <si>
    <t>se zraněním</t>
  </si>
  <si>
    <t>SSZ</t>
  </si>
  <si>
    <t>přímý úsek</t>
  </si>
  <si>
    <t>Číslo uzlu</t>
  </si>
  <si>
    <t>Druh zranění</t>
  </si>
  <si>
    <t>p40</t>
  </si>
  <si>
    <t>p41</t>
  </si>
  <si>
    <t>Datum</t>
  </si>
  <si>
    <t>Den</t>
  </si>
  <si>
    <t>Čas</t>
  </si>
  <si>
    <t>Druh nehody</t>
  </si>
  <si>
    <t>Viník nehody</t>
  </si>
  <si>
    <t>Hlavní příčina nehody</t>
  </si>
  <si>
    <t>Usmrceno</t>
  </si>
  <si>
    <t>Těžce zraněno</t>
  </si>
  <si>
    <t>Lehce zraněno</t>
  </si>
  <si>
    <t>Rozhledové poměry</t>
  </si>
  <si>
    <t>Dělení komunikace</t>
  </si>
  <si>
    <t>Oblast nehody na komunikaci</t>
  </si>
  <si>
    <t>Řízení provozu v době nehody</t>
  </si>
  <si>
    <t>Místní úprava přednosti v jízdě</t>
  </si>
  <si>
    <t>Místo nehody</t>
  </si>
  <si>
    <t>Směrové poměry</t>
  </si>
  <si>
    <t>Druh vozidla viníka</t>
  </si>
  <si>
    <t>Neděle</t>
  </si>
  <si>
    <t>Srážka s chodcem</t>
  </si>
  <si>
    <t>Řidič motorového vozidla</t>
  </si>
  <si>
    <t>Nedání přednosti chodci na vyznačeném přechodu</t>
  </si>
  <si>
    <t>Dobré</t>
  </si>
  <si>
    <t>Třípruhová</t>
  </si>
  <si>
    <t>Jízdní pruh</t>
  </si>
  <si>
    <t>Bez SSZ-žádný způsob řízení</t>
  </si>
  <si>
    <t>Přednost nevyznačena</t>
  </si>
  <si>
    <t>Přechod</t>
  </si>
  <si>
    <t>Přímý úsek</t>
  </si>
  <si>
    <t>Osobní automobil bez přívěsu</t>
  </si>
  <si>
    <t>Středa</t>
  </si>
  <si>
    <t>Chodec</t>
  </si>
  <si>
    <t>Nezaviněná řidičem</t>
  </si>
  <si>
    <t>Koleje tramvaje</t>
  </si>
  <si>
    <t>Místní úprava</t>
  </si>
  <si>
    <t>Přednost vyznačena značkami</t>
  </si>
  <si>
    <t>Tramvaj</t>
  </si>
  <si>
    <t>Úterý</t>
  </si>
  <si>
    <t>Dvoupruhová</t>
  </si>
  <si>
    <t>Křižovatka průsečná čtyřramenná</t>
  </si>
  <si>
    <t>Řidič ujel</t>
  </si>
  <si>
    <t>Žádná z uvedených</t>
  </si>
  <si>
    <t>Žádná</t>
  </si>
  <si>
    <t>Křižovatka pěti a víceramenná</t>
  </si>
  <si>
    <t>Bus</t>
  </si>
  <si>
    <t>Pondělí</t>
  </si>
  <si>
    <t>Motocykl</t>
  </si>
  <si>
    <t>Čtvrtek</t>
  </si>
  <si>
    <t>4-pruhová s dělícím pásem</t>
  </si>
  <si>
    <t>Křižovatka styková tříramenná</t>
  </si>
  <si>
    <t>Nákladní automobil</t>
  </si>
  <si>
    <t>5 a více pruhů</t>
  </si>
  <si>
    <t>Nesprávný způsob jízdy</t>
  </si>
  <si>
    <t>Pátek</t>
  </si>
  <si>
    <t>Sobota</t>
  </si>
  <si>
    <t>Řidič nemotorového vozidla</t>
  </si>
  <si>
    <t>jízda na červenou</t>
  </si>
  <si>
    <t>Na chodníku nebo ostrůvku</t>
  </si>
  <si>
    <t>4-pruhová s dělící čárou</t>
  </si>
  <si>
    <t>Odstavný pruh</t>
  </si>
  <si>
    <t>Rok</t>
  </si>
  <si>
    <t>Počet nehod</t>
  </si>
  <si>
    <t>Intenzita provozu</t>
  </si>
  <si>
    <t>voz/24hod</t>
  </si>
  <si>
    <t>Ulice</t>
  </si>
  <si>
    <t>Začátek</t>
  </si>
  <si>
    <t>Konec</t>
  </si>
  <si>
    <t>Délka(m)</t>
  </si>
  <si>
    <t>VINOHRADSKÁ</t>
  </si>
  <si>
    <t>JIČÍNSKÁ</t>
  </si>
  <si>
    <t>Z LOB.VJEZD</t>
  </si>
  <si>
    <t>J.ŽELIVSKÉHO</t>
  </si>
  <si>
    <t>OLŠANSKÁ</t>
  </si>
  <si>
    <t>JESENIOVA</t>
  </si>
  <si>
    <t>MALEŠICKÁ</t>
  </si>
  <si>
    <t>U VODÁRNY</t>
  </si>
  <si>
    <t>BOLESLAVSKÁ</t>
  </si>
  <si>
    <t>OHRADA</t>
  </si>
  <si>
    <t>KONĚVOVA</t>
  </si>
  <si>
    <t>NA VRCHOLU</t>
  </si>
  <si>
    <t>NA VÁPENCE</t>
  </si>
  <si>
    <t>ROKYCANOVA</t>
  </si>
  <si>
    <t>SPOJOVACÍ</t>
  </si>
  <si>
    <t>HUSITSKÁ</t>
  </si>
  <si>
    <t>NAD VODOVOD.</t>
  </si>
  <si>
    <t>TROCNOVSKÁ</t>
  </si>
  <si>
    <t>PROKOPOVA</t>
  </si>
  <si>
    <t>ŠUMAVSKÁ</t>
  </si>
  <si>
    <t>%zraněných</t>
  </si>
  <si>
    <t>Relativní nehodovost</t>
  </si>
  <si>
    <t>Relativní nehodovost se zraněním</t>
  </si>
  <si>
    <t>počet nehod / mil.voz a rok</t>
  </si>
  <si>
    <t>počet nehod se zraněním/ mil.voz a rok</t>
  </si>
  <si>
    <t>Křižovatky</t>
  </si>
  <si>
    <t>pěti a více pruhová</t>
  </si>
  <si>
    <t>Bez SSZ</t>
  </si>
  <si>
    <t>Se SSZ</t>
  </si>
  <si>
    <t>křižovatka styková tříramenná(T) bez SSZ</t>
  </si>
  <si>
    <t>křižovatka styková tříramenná(T)  SSZ</t>
  </si>
  <si>
    <t>Ø</t>
  </si>
  <si>
    <t>křižovatka průsečná čtyřramenná bez SSZ</t>
  </si>
  <si>
    <t>křižovatka průsečná čtyřramenná  SSZ</t>
  </si>
  <si>
    <t>křižovatka pěti a víceramenná bez SSZ</t>
  </si>
  <si>
    <t>křižovatka pěti a víceramenná SSZ</t>
  </si>
  <si>
    <t>Dvoupruhová bez SSZ</t>
  </si>
  <si>
    <t>Dvoupruhová  SSZ</t>
  </si>
  <si>
    <t>Třípruhová bez SSZ</t>
  </si>
  <si>
    <t>čtyřpruhová bez SSZ</t>
  </si>
  <si>
    <t>čtyřpruhová  SSZ</t>
  </si>
  <si>
    <t>pěti a více pruhová bez SSZ</t>
  </si>
  <si>
    <t>žádná z uvedených bez SSZ</t>
  </si>
  <si>
    <t>žádná z uvedených SSZ</t>
  </si>
  <si>
    <t>Intezita provozu</t>
  </si>
  <si>
    <t>voz / 24h</t>
  </si>
  <si>
    <t>celkový / se zraněním / % zraněných</t>
  </si>
  <si>
    <t>usmrceno / těžce zraněno / lehce zraněno</t>
  </si>
  <si>
    <t xml:space="preserve">KRITICKÉ PŘECHODY VŠE </t>
  </si>
  <si>
    <t>VINOHRADSKÁ(Jičínská&gt;Lob.)</t>
  </si>
  <si>
    <t>J.ŽELIVSKÉHO(Vinohradská&gt;Olšanská)</t>
  </si>
  <si>
    <t>J.ŽELIVSKÉHOxJESENIOVA</t>
  </si>
  <si>
    <t>J.ŽELIVSKÉHO(Olšanská&gt;Malešická)</t>
  </si>
  <si>
    <t>VINOHRADSKÁ(U Vodárny&gt;Boleslavská)</t>
  </si>
  <si>
    <t>VINOHRADSKÁxBOLESLAVSKÁ</t>
  </si>
  <si>
    <t>VINOHRADSKÁ(Boleslavská&gt;Jičínská)</t>
  </si>
  <si>
    <t>J.ŽELIVSKÉHO(Ohrada&gt;Jeseniova)</t>
  </si>
  <si>
    <t>KONĚVOVAxNA VRCHOLU</t>
  </si>
  <si>
    <t>KONĚVOVA(Ohrada&gt;Na Vápence)</t>
  </si>
  <si>
    <t>J.ŽELIVSKÉHOxMALEŠICKÁ</t>
  </si>
  <si>
    <t>KONĚVOVA(Rokycanova&gt;Ohrada)</t>
  </si>
  <si>
    <t>KONĚVOVA(Na Vrcholu&gt;Spojovací)</t>
  </si>
  <si>
    <t>KONĚVOVA(Husitská&gt;Rokycanova)</t>
  </si>
  <si>
    <t>VINOHRADSKÁ(J.Želivského&gt;Nad Vod.)</t>
  </si>
  <si>
    <t>HUSITSKÁ(Trocnovská&gt;Prokopova)</t>
  </si>
  <si>
    <t>VINOHRADSKÁxJ.ŽELIVSKÉHO</t>
  </si>
  <si>
    <t>J.ŽELIVSKÉHO(Malešická&gt;Jeseniova)</t>
  </si>
  <si>
    <t>HUSITSKÁxTROCNOVSKÁ</t>
  </si>
  <si>
    <t>KONĚVOVAxSPOJOVACÍ</t>
  </si>
  <si>
    <t>VINOHRADSKÁ(Šumavská&gt;U Vodárny)</t>
  </si>
  <si>
    <t>KONĚVOVA(Na Vápence&gt;Na Vrcholu)</t>
  </si>
  <si>
    <t>J.ŽELIVSKÉHOxOLŠANSKÁ</t>
  </si>
  <si>
    <t>KONĚVOVAxNA VÁPENCE</t>
  </si>
  <si>
    <t>PŘÍMÝ ÚSEK</t>
  </si>
  <si>
    <t>KŘIŽOVATKY</t>
  </si>
  <si>
    <t>T SE SSZ</t>
  </si>
  <si>
    <t>T BEZ SSZ</t>
  </si>
  <si>
    <t>X SE SSZ</t>
  </si>
  <si>
    <t>X BEZ SSZ</t>
  </si>
  <si>
    <t>PĚTI A VÍCE SE SSZ</t>
  </si>
  <si>
    <t>PĚTI A VÍCE BEZ SSZ</t>
  </si>
  <si>
    <t>KOMUNIKACE</t>
  </si>
  <si>
    <t>DVOUPRUHOVÁ SE SSZ</t>
  </si>
  <si>
    <t>DVOUPRUHOVÁ BEZ SSZ</t>
  </si>
  <si>
    <t>TŘÍPRUHOVÁ BEZ SSZ</t>
  </si>
  <si>
    <t>TŘÍPRUHOVÁ SE SSZ</t>
  </si>
  <si>
    <t>ČYTŘPRUHOVÁ BEZ SSZ</t>
  </si>
  <si>
    <t>ČTYŘPRUHOVÁ SE SSZ</t>
  </si>
  <si>
    <t>PĚTI A VÍCE PRUHOVÁ BEZ SSZ</t>
  </si>
  <si>
    <t>PĚTI A VÍCE PRUHOVÁ SE SSZ</t>
  </si>
  <si>
    <t>ŽÁDNÁ Z UVEDENÝCH BEZ SSZ</t>
  </si>
  <si>
    <t>ŽÁDNÁ Z UVEDENÝCH SE SSZ</t>
  </si>
  <si>
    <t>BEZ SSZ</t>
  </si>
  <si>
    <t>SE SSZ</t>
  </si>
  <si>
    <t>PŘECHODY</t>
  </si>
  <si>
    <t>Počet nehod za 7 let</t>
  </si>
  <si>
    <t>počet nehod / mil.voz a 7let</t>
  </si>
  <si>
    <t xml:space="preserve">vycistit prechody kde </t>
  </si>
  <si>
    <t>Třípruhová s tramvají</t>
  </si>
  <si>
    <t>Třípruhová bez tramvaje</t>
  </si>
  <si>
    <t>Dvoupruhová s tramvají</t>
  </si>
  <si>
    <t>Dvoupruhová bez tramvaje</t>
  </si>
  <si>
    <t>čtyřpruhová bez tramvaje</t>
  </si>
  <si>
    <t>čtyřpruhová s tramvají</t>
  </si>
  <si>
    <t>žádná z uvedených s tramvají</t>
  </si>
  <si>
    <t>žádná z uvedených bez tramvaje</t>
  </si>
  <si>
    <t>DVOUPRUHOVÁ S TRAM</t>
  </si>
  <si>
    <t>DVOUPRUHOVÁ BEZ TRAM</t>
  </si>
  <si>
    <t>TŘÍPRUHOVÁ S TRAM</t>
  </si>
  <si>
    <t>TŘÍPRUHOVÁ BEZ TRAM</t>
  </si>
  <si>
    <t>ČTYŘPRUHOVÁ S TRAM</t>
  </si>
  <si>
    <t>ČTYŘPRUHOVÁ BEZ TRAM</t>
  </si>
  <si>
    <t>PĚTI A VÍCE PRUHOVÁ S TRAM</t>
  </si>
  <si>
    <t>počet nehod se zr. / mil.voz a 7let</t>
  </si>
  <si>
    <t>Přechody</t>
  </si>
  <si>
    <t>počet</t>
  </si>
  <si>
    <t>usmrceno / TZ / LZ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</si>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</sst>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.000"/>
    <numFmt numFmtId="166" formatCode="#,##0.000\ _K_č"/>
    <numFmt numFmtId="167" formatCode="#,##0.0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84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 inden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 indent="1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4" borderId="0" xfId="0" applyFill="1" applyAlignment="1"/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 indent="1"/>
    </xf>
    <xf numFmtId="0" fontId="0" fillId="5" borderId="0" xfId="0" applyFill="1" applyAlignment="1"/>
    <xf numFmtId="0" fontId="0" fillId="6" borderId="0" xfId="0" applyFill="1"/>
    <xf numFmtId="14" fontId="0" fillId="6" borderId="0" xfId="0" applyNumberFormat="1" applyFill="1"/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 indent="1"/>
    </xf>
    <xf numFmtId="0" fontId="0" fillId="6" borderId="0" xfId="0" applyFill="1" applyAlignment="1"/>
    <xf numFmtId="0" fontId="0" fillId="2" borderId="0" xfId="0" applyFill="1" applyAlignment="1"/>
    <xf numFmtId="0" fontId="0" fillId="3" borderId="0" xfId="0" applyFill="1" applyAlignment="1"/>
    <xf numFmtId="0" fontId="0" fillId="7" borderId="0" xfId="0" applyFill="1"/>
    <xf numFmtId="14" fontId="0" fillId="7" borderId="0" xfId="0" applyNumberFormat="1" applyFill="1"/>
    <xf numFmtId="0" fontId="0" fillId="7" borderId="0" xfId="0" applyFill="1" applyAlignment="1">
      <alignment horizontal="right"/>
    </xf>
    <xf numFmtId="0" fontId="0" fillId="8" borderId="0" xfId="0" applyFill="1"/>
    <xf numFmtId="14" fontId="0" fillId="8" borderId="0" xfId="0" applyNumberFormat="1" applyFill="1"/>
    <xf numFmtId="0" fontId="0" fillId="8" borderId="0" xfId="0" applyFill="1" applyAlignment="1">
      <alignment horizontal="right"/>
    </xf>
    <xf numFmtId="0" fontId="0" fillId="9" borderId="0" xfId="0" applyFill="1"/>
    <xf numFmtId="14" fontId="0" fillId="9" borderId="0" xfId="0" applyNumberFormat="1" applyFill="1"/>
    <xf numFmtId="0" fontId="0" fillId="9" borderId="0" xfId="0" applyFill="1" applyAlignment="1">
      <alignment horizontal="right"/>
    </xf>
    <xf numFmtId="0" fontId="0" fillId="9" borderId="0" xfId="0" applyFill="1" applyAlignment="1"/>
    <xf numFmtId="0" fontId="2" fillId="2" borderId="0" xfId="0" applyFont="1" applyFill="1"/>
    <xf numFmtId="14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/>
    <xf numFmtId="0" fontId="0" fillId="10" borderId="0" xfId="0" applyFill="1"/>
    <xf numFmtId="14" fontId="0" fillId="10" borderId="0" xfId="0" applyNumberFormat="1" applyFill="1"/>
    <xf numFmtId="0" fontId="0" fillId="10" borderId="0" xfId="0" applyFill="1" applyAlignment="1">
      <alignment horizontal="right"/>
    </xf>
    <xf numFmtId="0" fontId="0" fillId="7" borderId="0" xfId="0" applyFill="1" applyAlignment="1"/>
    <xf numFmtId="0" fontId="0" fillId="11" borderId="0" xfId="0" applyFill="1"/>
    <xf numFmtId="14" fontId="0" fillId="11" borderId="0" xfId="0" applyNumberFormat="1" applyFill="1"/>
    <xf numFmtId="0" fontId="0" fillId="11" borderId="0" xfId="0" applyFill="1" applyAlignment="1">
      <alignment horizontal="right"/>
    </xf>
    <xf numFmtId="0" fontId="0" fillId="11" borderId="0" xfId="0" applyFill="1" applyAlignment="1"/>
    <xf numFmtId="0" fontId="0" fillId="10" borderId="0" xfId="0" applyFill="1" applyAlignment="1"/>
    <xf numFmtId="0" fontId="0" fillId="12" borderId="0" xfId="0" applyFill="1"/>
    <xf numFmtId="14" fontId="0" fillId="12" borderId="0" xfId="0" applyNumberFormat="1" applyFill="1"/>
    <xf numFmtId="0" fontId="0" fillId="12" borderId="0" xfId="0" applyFill="1" applyAlignment="1">
      <alignment horizontal="right"/>
    </xf>
    <xf numFmtId="0" fontId="0" fillId="12" borderId="0" xfId="0" applyFill="1" applyAlignment="1"/>
    <xf numFmtId="0" fontId="0" fillId="13" borderId="0" xfId="0" applyFill="1"/>
    <xf numFmtId="14" fontId="0" fillId="13" borderId="0" xfId="0" applyNumberFormat="1" applyFill="1"/>
    <xf numFmtId="0" fontId="0" fillId="13" borderId="0" xfId="0" applyFill="1" applyAlignment="1">
      <alignment horizontal="right"/>
    </xf>
    <xf numFmtId="0" fontId="0" fillId="14" borderId="0" xfId="0" applyFill="1"/>
    <xf numFmtId="14" fontId="0" fillId="14" borderId="0" xfId="0" applyNumberFormat="1" applyFill="1"/>
    <xf numFmtId="0" fontId="0" fillId="14" borderId="0" xfId="0" applyFill="1" applyAlignment="1">
      <alignment horizontal="right"/>
    </xf>
    <xf numFmtId="0" fontId="0" fillId="15" borderId="0" xfId="0" applyFill="1"/>
    <xf numFmtId="14" fontId="0" fillId="15" borderId="0" xfId="0" applyNumberFormat="1" applyFill="1"/>
    <xf numFmtId="0" fontId="0" fillId="15" borderId="0" xfId="0" applyFill="1" applyAlignment="1">
      <alignment horizontal="right"/>
    </xf>
    <xf numFmtId="0" fontId="0" fillId="16" borderId="0" xfId="0" applyFill="1"/>
    <xf numFmtId="14" fontId="0" fillId="16" borderId="0" xfId="0" applyNumberFormat="1" applyFill="1"/>
    <xf numFmtId="0" fontId="0" fillId="16" borderId="0" xfId="0" applyFill="1" applyAlignment="1">
      <alignment horizontal="right"/>
    </xf>
    <xf numFmtId="0" fontId="0" fillId="16" borderId="0" xfId="0" applyFill="1" applyAlignment="1"/>
    <xf numFmtId="0" fontId="0" fillId="17" borderId="0" xfId="0" applyFill="1"/>
    <xf numFmtId="14" fontId="0" fillId="17" borderId="0" xfId="0" applyNumberFormat="1" applyFill="1"/>
    <xf numFmtId="0" fontId="0" fillId="17" borderId="0" xfId="0" applyFill="1" applyAlignment="1">
      <alignment horizontal="right"/>
    </xf>
    <xf numFmtId="0" fontId="0" fillId="18" borderId="0" xfId="0" applyFill="1"/>
    <xf numFmtId="14" fontId="0" fillId="18" borderId="0" xfId="0" applyNumberFormat="1" applyFill="1"/>
    <xf numFmtId="0" fontId="0" fillId="18" borderId="0" xfId="0" applyFill="1" applyAlignment="1">
      <alignment horizontal="right"/>
    </xf>
    <xf numFmtId="0" fontId="0" fillId="18" borderId="0" xfId="0" applyFill="1" applyAlignment="1"/>
    <xf numFmtId="0" fontId="0" fillId="19" borderId="0" xfId="0" applyFill="1"/>
    <xf numFmtId="14" fontId="0" fillId="19" borderId="0" xfId="0" applyNumberFormat="1" applyFill="1"/>
    <xf numFmtId="0" fontId="0" fillId="19" borderId="0" xfId="0" applyFill="1" applyAlignment="1">
      <alignment horizontal="right"/>
    </xf>
    <xf numFmtId="0" fontId="0" fillId="20" borderId="0" xfId="0" applyFill="1"/>
    <xf numFmtId="14" fontId="0" fillId="20" borderId="0" xfId="0" applyNumberFormat="1" applyFill="1"/>
    <xf numFmtId="0" fontId="0" fillId="20" borderId="0" xfId="0" applyFill="1" applyAlignment="1">
      <alignment horizontal="right"/>
    </xf>
    <xf numFmtId="0" fontId="0" fillId="20" borderId="0" xfId="0" applyFill="1" applyAlignment="1"/>
    <xf numFmtId="0" fontId="0" fillId="21" borderId="0" xfId="0" applyFill="1"/>
    <xf numFmtId="14" fontId="0" fillId="21" borderId="0" xfId="0" applyNumberFormat="1" applyFill="1"/>
    <xf numFmtId="0" fontId="0" fillId="21" borderId="0" xfId="0" applyFill="1" applyAlignment="1">
      <alignment horizontal="right"/>
    </xf>
    <xf numFmtId="0" fontId="0" fillId="21" borderId="0" xfId="0" applyFill="1" applyAlignment="1"/>
    <xf numFmtId="0" fontId="0" fillId="22" borderId="0" xfId="0" applyFill="1"/>
    <xf numFmtId="14" fontId="0" fillId="22" borderId="0" xfId="0" applyNumberFormat="1" applyFill="1"/>
    <xf numFmtId="0" fontId="0" fillId="22" borderId="0" xfId="0" applyFill="1" applyAlignment="1">
      <alignment horizontal="right"/>
    </xf>
    <xf numFmtId="0" fontId="0" fillId="22" borderId="0" xfId="0" applyFill="1" applyAlignme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0" fontId="0" fillId="23" borderId="0" xfId="0" applyFill="1"/>
    <xf numFmtId="0" fontId="4" fillId="23" borderId="0" xfId="0" applyFont="1" applyFill="1"/>
    <xf numFmtId="14" fontId="0" fillId="23" borderId="0" xfId="0" applyNumberFormat="1" applyFill="1"/>
    <xf numFmtId="0" fontId="0" fillId="23" borderId="0" xfId="0" applyFill="1" applyAlignment="1">
      <alignment horizontal="right"/>
    </xf>
    <xf numFmtId="3" fontId="4" fillId="23" borderId="0" xfId="0" applyNumberFormat="1" applyFont="1" applyFill="1"/>
    <xf numFmtId="0" fontId="0" fillId="23" borderId="0" xfId="0" applyFill="1" applyAlignment="1"/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0" fontId="4" fillId="0" borderId="0" xfId="0" applyNumberFormat="1" applyFont="1" applyBorder="1" applyAlignment="1">
      <alignment horizontal="right"/>
    </xf>
    <xf numFmtId="10" fontId="4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1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3" fontId="4" fillId="0" borderId="0" xfId="0" applyNumberFormat="1" applyFont="1" applyAlignment="1"/>
    <xf numFmtId="10" fontId="4" fillId="0" borderId="0" xfId="0" applyNumberFormat="1" applyFont="1" applyBorder="1" applyAlignment="1"/>
    <xf numFmtId="10" fontId="4" fillId="0" borderId="0" xfId="0" applyNumberFormat="1" applyFont="1" applyAlignment="1"/>
    <xf numFmtId="10" fontId="0" fillId="0" borderId="0" xfId="0" applyNumberFormat="1"/>
    <xf numFmtId="0" fontId="5" fillId="0" borderId="0" xfId="0" applyFont="1" applyFill="1" applyBorder="1" applyAlignment="1">
      <alignment horizontal="center" vertical="center"/>
    </xf>
    <xf numFmtId="3" fontId="3" fillId="0" borderId="0" xfId="0" applyNumberFormat="1" applyFont="1"/>
    <xf numFmtId="9" fontId="3" fillId="0" borderId="0" xfId="0" applyNumberFormat="1" applyFont="1"/>
    <xf numFmtId="4" fontId="3" fillId="0" borderId="0" xfId="0" applyNumberFormat="1" applyFont="1"/>
    <xf numFmtId="165" fontId="0" fillId="0" borderId="0" xfId="0" applyNumberFormat="1" applyFill="1"/>
    <xf numFmtId="165" fontId="0" fillId="9" borderId="0" xfId="0" applyNumberFormat="1" applyFill="1" applyAlignment="1">
      <alignment horizontal="center"/>
    </xf>
    <xf numFmtId="165" fontId="0" fillId="9" borderId="0" xfId="0" applyNumberFormat="1" applyFill="1" applyAlignment="1"/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/>
    <xf numFmtId="165" fontId="0" fillId="0" borderId="0" xfId="0" applyNumberFormat="1" applyFill="1" applyAlignment="1">
      <alignment horizontal="center"/>
    </xf>
    <xf numFmtId="166" fontId="0" fillId="0" borderId="0" xfId="0" applyNumberFormat="1" applyFill="1"/>
    <xf numFmtId="3" fontId="4" fillId="23" borderId="0" xfId="0" applyNumberFormat="1" applyFont="1" applyFill="1" applyAlignment="1"/>
    <xf numFmtId="167" fontId="3" fillId="0" borderId="0" xfId="0" applyNumberFormat="1" applyFont="1"/>
    <xf numFmtId="0" fontId="0" fillId="0" borderId="12" xfId="0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8" xfId="0" applyFont="1" applyBorder="1" applyAlignment="1"/>
    <xf numFmtId="0" fontId="7" fillId="0" borderId="2" xfId="0" applyFont="1" applyBorder="1" applyAlignment="1"/>
    <xf numFmtId="3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/>
    <xf numFmtId="1" fontId="9" fillId="0" borderId="1" xfId="0" applyNumberFormat="1" applyFont="1" applyBorder="1" applyAlignment="1"/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1" fontId="7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/>
    <xf numFmtId="3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/>
    <xf numFmtId="1" fontId="9" fillId="0" borderId="6" xfId="0" applyNumberFormat="1" applyFont="1" applyBorder="1" applyAlignment="1"/>
    <xf numFmtId="2" fontId="7" fillId="0" borderId="7" xfId="0" applyNumberFormat="1" applyFont="1" applyBorder="1" applyAlignment="1">
      <alignment horizontal="center" vertical="center"/>
    </xf>
    <xf numFmtId="4" fontId="9" fillId="0" borderId="1" xfId="0" applyNumberFormat="1" applyFont="1" applyBorder="1"/>
    <xf numFmtId="9" fontId="9" fillId="0" borderId="1" xfId="0" applyNumberFormat="1" applyFont="1" applyBorder="1"/>
    <xf numFmtId="0" fontId="7" fillId="0" borderId="3" xfId="0" applyFont="1" applyBorder="1" applyAlignment="1"/>
    <xf numFmtId="0" fontId="7" fillId="0" borderId="1" xfId="0" applyFont="1" applyBorder="1" applyAlignment="1"/>
    <xf numFmtId="4" fontId="9" fillId="0" borderId="6" xfId="0" applyNumberFormat="1" applyFont="1" applyBorder="1"/>
    <xf numFmtId="9" fontId="9" fillId="0" borderId="6" xfId="0" applyNumberFormat="1" applyFont="1" applyBorder="1"/>
    <xf numFmtId="3" fontId="9" fillId="0" borderId="1" xfId="0" applyNumberFormat="1" applyFont="1" applyBorder="1"/>
    <xf numFmtId="3" fontId="9" fillId="0" borderId="6" xfId="0" applyNumberFormat="1" applyFont="1" applyBorder="1"/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3" fontId="4" fillId="23" borderId="0" xfId="0" applyNumberFormat="1" applyFont="1" applyFill="1" applyAlignment="1">
      <alignment horizontal="center"/>
    </xf>
    <xf numFmtId="10" fontId="4" fillId="23" borderId="0" xfId="0" applyNumberFormat="1" applyFont="1" applyFill="1" applyAlignment="1">
      <alignment horizontal="center"/>
    </xf>
    <xf numFmtId="165" fontId="0" fillId="7" borderId="0" xfId="0" applyNumberFormat="1" applyFill="1" applyAlignment="1">
      <alignment horizontal="center"/>
    </xf>
    <xf numFmtId="165" fontId="0" fillId="11" borderId="0" xfId="0" applyNumberFormat="1" applyFill="1" applyAlignment="1">
      <alignment horizontal="center"/>
    </xf>
    <xf numFmtId="165" fontId="0" fillId="13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18" borderId="0" xfId="0" applyNumberFormat="1" applyFill="1" applyAlignment="1">
      <alignment horizontal="center"/>
    </xf>
    <xf numFmtId="165" fontId="0" fillId="17" borderId="0" xfId="0" applyNumberFormat="1" applyFill="1" applyAlignment="1">
      <alignment horizontal="center"/>
    </xf>
    <xf numFmtId="165" fontId="0" fillId="15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center"/>
    </xf>
    <xf numFmtId="165" fontId="0" fillId="12" borderId="0" xfId="0" applyNumberFormat="1" applyFill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0" fillId="22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165" fontId="0" fillId="20" borderId="0" xfId="0" applyNumberFormat="1" applyFill="1" applyAlignment="1">
      <alignment horizontal="center"/>
    </xf>
    <xf numFmtId="165" fontId="0" fillId="19" borderId="0" xfId="0" applyNumberFormat="1" applyFill="1" applyAlignment="1">
      <alignment horizontal="center"/>
    </xf>
    <xf numFmtId="165" fontId="0" fillId="21" borderId="0" xfId="0" applyNumberFormat="1" applyFill="1" applyAlignment="1">
      <alignment horizontal="center"/>
    </xf>
    <xf numFmtId="165" fontId="0" fillId="16" borderId="0" xfId="0" applyNumberFormat="1" applyFill="1" applyAlignment="1">
      <alignment horizontal="center"/>
    </xf>
    <xf numFmtId="165" fontId="0" fillId="8" borderId="0" xfId="0" applyNumberFormat="1" applyFill="1" applyAlignment="1">
      <alignment horizontal="center"/>
    </xf>
    <xf numFmtId="165" fontId="0" fillId="23" borderId="0" xfId="0" applyNumberFormat="1" applyFill="1" applyAlignment="1">
      <alignment horizontal="center"/>
    </xf>
    <xf numFmtId="165" fontId="0" fillId="14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9" fillId="0" borderId="8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 wrapText="1"/>
    </xf>
    <xf numFmtId="1" fontId="9" fillId="0" borderId="6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0" fontId="0" fillId="0" borderId="13" xfId="0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" fontId="9" fillId="0" borderId="3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9" fillId="0" borderId="1" xfId="0" applyNumberFormat="1" applyFont="1" applyBorder="1"/>
    <xf numFmtId="1" fontId="9" fillId="0" borderId="6" xfId="0" applyNumberFormat="1" applyFont="1" applyBorder="1"/>
    <xf numFmtId="0" fontId="0" fillId="0" borderId="0" xfId="0" applyFill="1"/>
    <xf numFmtId="1" fontId="9" fillId="0" borderId="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0" applyNumberForma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0" fontId="4" fillId="0" borderId="0" xfId="0" applyNumberFormat="1" applyFont="1" applyAlignment="1">
      <alignment horizontal="centerContinuous"/>
    </xf>
    <xf numFmtId="165" fontId="0" fillId="0" borderId="0" xfId="0" applyNumberFormat="1" applyFill="1" applyAlignment="1">
      <alignment horizontal="centerContinuous"/>
    </xf>
    <xf numFmtId="10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33CC"/>
      <color rgb="FFCCFF99"/>
      <color rgb="FF9999FF"/>
      <color rgb="FFFFFF66"/>
      <color rgb="FF008080"/>
      <color rgb="FF00CC66"/>
      <color rgb="FFFF99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1"/>
  <sheetViews>
    <sheetView zoomScaleNormal="100" workbookViewId="0">
      <pane ySplit="4" topLeftCell="A5" activePane="bottomLeft" state="frozen"/>
      <selection pane="bottomLeft" sqref="A1:B1"/>
    </sheetView>
  </sheetViews>
  <sheetFormatPr defaultRowHeight="15" x14ac:dyDescent="0.25"/>
  <cols>
    <col min="2" max="2" width="25.42578125" customWidth="1"/>
    <col min="3" max="3" width="9.85546875" bestFit="1" customWidth="1"/>
    <col min="4" max="5" width="9.28515625" bestFit="1" customWidth="1"/>
    <col min="6" max="6" width="18.5703125" customWidth="1"/>
    <col min="7" max="7" width="8" customWidth="1"/>
    <col min="8" max="8" width="6.5703125" customWidth="1"/>
    <col min="9" max="9" width="7.5703125" customWidth="1"/>
    <col min="10" max="10" width="29.28515625" customWidth="1"/>
    <col min="11" max="11" width="33.7109375" customWidth="1"/>
    <col min="12" max="12" width="6.5703125" customWidth="1"/>
    <col min="13" max="13" width="10.28515625" customWidth="1"/>
    <col min="14" max="17" width="12.42578125" customWidth="1"/>
    <col min="21" max="22" width="31.140625" customWidth="1"/>
    <col min="30" max="30" width="16.7109375" customWidth="1"/>
  </cols>
  <sheetData>
    <row r="1" spans="1:31" ht="23.25" x14ac:dyDescent="0.35">
      <c r="A1" s="276" t="s">
        <v>192</v>
      </c>
      <c r="B1" s="276"/>
    </row>
    <row r="3" spans="1:31" x14ac:dyDescent="0.25">
      <c r="B3" s="198" t="s">
        <v>4</v>
      </c>
      <c r="C3" s="198"/>
      <c r="D3" s="4"/>
      <c r="E3" s="4"/>
      <c r="F3" s="4"/>
      <c r="G3" s="4"/>
      <c r="N3" t="s">
        <v>69</v>
      </c>
      <c r="O3" s="198" t="s">
        <v>68</v>
      </c>
      <c r="P3" s="198"/>
      <c r="Q3" s="198"/>
      <c r="R3" s="198" t="s">
        <v>5</v>
      </c>
      <c r="S3" s="198"/>
      <c r="T3" s="198"/>
      <c r="U3" s="4" t="s">
        <v>96</v>
      </c>
      <c r="V3" s="4" t="s">
        <v>97</v>
      </c>
    </row>
    <row r="4" spans="1:31" x14ac:dyDescent="0.25">
      <c r="A4" t="s">
        <v>67</v>
      </c>
      <c r="B4" t="s">
        <v>6</v>
      </c>
      <c r="C4" t="s">
        <v>7</v>
      </c>
      <c r="D4" t="s">
        <v>71</v>
      </c>
      <c r="E4" s="110" t="s">
        <v>72</v>
      </c>
      <c r="F4" s="110" t="s">
        <v>73</v>
      </c>
      <c r="G4" s="110" t="s">
        <v>74</v>
      </c>
      <c r="H4" s="110" t="s">
        <v>8</v>
      </c>
      <c r="I4" s="110" t="s">
        <v>9</v>
      </c>
      <c r="J4" s="110" t="s">
        <v>10</v>
      </c>
      <c r="K4" s="110" t="s">
        <v>11</v>
      </c>
      <c r="L4" s="110" t="s">
        <v>12</v>
      </c>
      <c r="M4" s="110" t="s">
        <v>13</v>
      </c>
      <c r="N4" s="110" t="s">
        <v>70</v>
      </c>
      <c r="O4" s="110" t="s">
        <v>0</v>
      </c>
      <c r="P4" s="110" t="s">
        <v>1</v>
      </c>
      <c r="Q4" s="110" t="s">
        <v>95</v>
      </c>
      <c r="R4" s="110" t="s">
        <v>14</v>
      </c>
      <c r="S4" s="110" t="s">
        <v>15</v>
      </c>
      <c r="T4" s="110" t="s">
        <v>16</v>
      </c>
      <c r="U4" s="109" t="s">
        <v>98</v>
      </c>
      <c r="V4" s="109" t="s">
        <v>99</v>
      </c>
      <c r="W4" t="s">
        <v>17</v>
      </c>
      <c r="X4" t="s">
        <v>18</v>
      </c>
      <c r="Y4" t="s">
        <v>19</v>
      </c>
      <c r="Z4" t="s">
        <v>20</v>
      </c>
      <c r="AA4" t="s">
        <v>21</v>
      </c>
      <c r="AB4" t="s">
        <v>22</v>
      </c>
      <c r="AC4" t="s">
        <v>23</v>
      </c>
      <c r="AD4" t="s">
        <v>24</v>
      </c>
    </row>
    <row r="5" spans="1:31" x14ac:dyDescent="0.25">
      <c r="A5">
        <v>2010</v>
      </c>
      <c r="B5" s="19">
        <v>3017</v>
      </c>
      <c r="C5" s="19">
        <v>3018</v>
      </c>
      <c r="D5" s="95" t="s">
        <v>75</v>
      </c>
      <c r="E5" s="95" t="s">
        <v>76</v>
      </c>
      <c r="F5" s="95" t="s">
        <v>77</v>
      </c>
      <c r="G5" s="96">
        <v>370</v>
      </c>
      <c r="H5" s="20">
        <v>40498</v>
      </c>
      <c r="I5" s="21" t="s">
        <v>44</v>
      </c>
      <c r="J5" s="19">
        <v>1130</v>
      </c>
      <c r="K5" s="22" t="s">
        <v>26</v>
      </c>
      <c r="L5" s="19" t="s">
        <v>27</v>
      </c>
      <c r="M5" s="19" t="s">
        <v>28</v>
      </c>
      <c r="N5" s="96">
        <v>9100</v>
      </c>
      <c r="O5" s="199">
        <f>SUM(T5:T8)</f>
        <v>4</v>
      </c>
      <c r="P5" s="199">
        <f>SUM(T5:T8)</f>
        <v>4</v>
      </c>
      <c r="Q5" s="200">
        <f>P5/O5</f>
        <v>1</v>
      </c>
      <c r="R5" s="19">
        <v>0</v>
      </c>
      <c r="S5" s="19">
        <v>0</v>
      </c>
      <c r="T5" s="19">
        <v>1</v>
      </c>
      <c r="U5" s="203">
        <f>O5/(365*N5*7)*1000000</f>
        <v>0.17203931098255953</v>
      </c>
      <c r="V5" s="203">
        <f>P5/(365*7*N5)*1000000</f>
        <v>0.17203931098255953</v>
      </c>
      <c r="W5" s="21" t="s">
        <v>29</v>
      </c>
      <c r="X5" s="21" t="s">
        <v>48</v>
      </c>
      <c r="Y5" s="21" t="s">
        <v>31</v>
      </c>
      <c r="Z5" s="19" t="s">
        <v>32</v>
      </c>
      <c r="AA5" s="19" t="s">
        <v>33</v>
      </c>
      <c r="AB5" s="21" t="s">
        <v>34</v>
      </c>
      <c r="AC5" s="21" t="s">
        <v>35</v>
      </c>
      <c r="AD5" s="19" t="s">
        <v>36</v>
      </c>
      <c r="AE5" s="93"/>
    </row>
    <row r="6" spans="1:31" x14ac:dyDescent="0.25">
      <c r="A6">
        <v>2011</v>
      </c>
      <c r="B6" s="19">
        <v>3017</v>
      </c>
      <c r="C6" s="19">
        <v>3018</v>
      </c>
      <c r="D6" s="19"/>
      <c r="E6" s="19"/>
      <c r="F6" s="19"/>
      <c r="G6" s="19"/>
      <c r="H6" s="20">
        <v>40821</v>
      </c>
      <c r="I6" s="21" t="s">
        <v>44</v>
      </c>
      <c r="J6" s="19">
        <v>1000</v>
      </c>
      <c r="K6" s="19" t="s">
        <v>26</v>
      </c>
      <c r="L6" s="19" t="s">
        <v>62</v>
      </c>
      <c r="M6" s="19" t="s">
        <v>63</v>
      </c>
      <c r="N6" s="19"/>
      <c r="O6" s="199"/>
      <c r="P6" s="199"/>
      <c r="Q6" s="200"/>
      <c r="R6" s="19">
        <v>0</v>
      </c>
      <c r="S6" s="19">
        <v>0</v>
      </c>
      <c r="T6" s="19">
        <v>1</v>
      </c>
      <c r="U6" s="203"/>
      <c r="V6" s="203"/>
      <c r="W6" s="21" t="s">
        <v>29</v>
      </c>
      <c r="X6" s="21" t="s">
        <v>45</v>
      </c>
      <c r="Y6" s="21" t="s">
        <v>31</v>
      </c>
      <c r="Z6" s="21" t="s">
        <v>2</v>
      </c>
      <c r="AA6" s="21" t="s">
        <v>49</v>
      </c>
      <c r="AB6" s="21" t="s">
        <v>34</v>
      </c>
      <c r="AC6" s="21" t="s">
        <v>35</v>
      </c>
      <c r="AD6" s="21" t="s">
        <v>47</v>
      </c>
      <c r="AE6" s="94"/>
    </row>
    <row r="7" spans="1:31" x14ac:dyDescent="0.25">
      <c r="B7" s="19">
        <v>3017</v>
      </c>
      <c r="C7" s="19">
        <v>3018</v>
      </c>
      <c r="D7" s="19"/>
      <c r="E7" s="19"/>
      <c r="F7" s="19"/>
      <c r="G7" s="19"/>
      <c r="H7" s="20">
        <v>40884</v>
      </c>
      <c r="I7" s="21" t="s">
        <v>44</v>
      </c>
      <c r="J7" s="19">
        <v>1345</v>
      </c>
      <c r="K7" s="19" t="s">
        <v>26</v>
      </c>
      <c r="L7" s="21" t="s">
        <v>38</v>
      </c>
      <c r="M7" s="19" t="s">
        <v>39</v>
      </c>
      <c r="N7" s="19"/>
      <c r="O7" s="199"/>
      <c r="P7" s="199"/>
      <c r="Q7" s="200"/>
      <c r="R7" s="19">
        <v>0</v>
      </c>
      <c r="S7" s="19">
        <v>0</v>
      </c>
      <c r="T7" s="19">
        <v>1</v>
      </c>
      <c r="U7" s="203"/>
      <c r="V7" s="203"/>
      <c r="W7" s="21" t="s">
        <v>29</v>
      </c>
      <c r="X7" s="23" t="s">
        <v>48</v>
      </c>
      <c r="Y7" s="21" t="s">
        <v>40</v>
      </c>
      <c r="Z7" s="19" t="s">
        <v>32</v>
      </c>
      <c r="AA7" s="19" t="s">
        <v>33</v>
      </c>
      <c r="AB7" s="21" t="s">
        <v>34</v>
      </c>
      <c r="AC7" s="21" t="s">
        <v>35</v>
      </c>
      <c r="AD7" s="21" t="s">
        <v>43</v>
      </c>
      <c r="AE7" s="93"/>
    </row>
    <row r="8" spans="1:31" x14ac:dyDescent="0.25">
      <c r="A8">
        <v>2014</v>
      </c>
      <c r="B8" s="19">
        <v>3017</v>
      </c>
      <c r="C8" s="19">
        <v>3018</v>
      </c>
      <c r="D8" s="19"/>
      <c r="E8" s="19"/>
      <c r="F8" s="19"/>
      <c r="G8" s="19"/>
      <c r="H8" s="20">
        <v>41897</v>
      </c>
      <c r="I8" s="21" t="s">
        <v>25</v>
      </c>
      <c r="J8" s="19">
        <v>1510</v>
      </c>
      <c r="K8" s="19" t="s">
        <v>26</v>
      </c>
      <c r="L8" s="21" t="s">
        <v>38</v>
      </c>
      <c r="M8" s="19" t="s">
        <v>39</v>
      </c>
      <c r="N8" s="19"/>
      <c r="O8" s="199"/>
      <c r="P8" s="199"/>
      <c r="Q8" s="200"/>
      <c r="R8" s="19">
        <v>0</v>
      </c>
      <c r="S8" s="19">
        <v>0</v>
      </c>
      <c r="T8" s="19">
        <v>1</v>
      </c>
      <c r="U8" s="203"/>
      <c r="V8" s="203"/>
      <c r="W8" s="21" t="s">
        <v>29</v>
      </c>
      <c r="X8" s="21" t="s">
        <v>45</v>
      </c>
      <c r="Y8" s="21" t="s">
        <v>40</v>
      </c>
      <c r="Z8" s="19" t="s">
        <v>32</v>
      </c>
      <c r="AA8" s="19" t="s">
        <v>33</v>
      </c>
      <c r="AB8" s="21" t="s">
        <v>34</v>
      </c>
      <c r="AC8" s="21" t="s">
        <v>35</v>
      </c>
      <c r="AD8" s="21" t="s">
        <v>43</v>
      </c>
      <c r="AE8" s="93"/>
    </row>
    <row r="9" spans="1:31" x14ac:dyDescent="0.25">
      <c r="A9">
        <v>2010</v>
      </c>
      <c r="B9" s="9">
        <v>3020</v>
      </c>
      <c r="C9" s="9">
        <v>3021</v>
      </c>
      <c r="D9" s="95" t="s">
        <v>78</v>
      </c>
      <c r="E9" s="95" t="s">
        <v>75</v>
      </c>
      <c r="F9" s="95" t="s">
        <v>79</v>
      </c>
      <c r="G9" s="96">
        <v>680</v>
      </c>
      <c r="H9" s="10">
        <v>40207</v>
      </c>
      <c r="I9" s="11" t="s">
        <v>60</v>
      </c>
      <c r="J9" s="9">
        <v>1500</v>
      </c>
      <c r="K9" s="12" t="s">
        <v>26</v>
      </c>
      <c r="L9" s="9" t="s">
        <v>27</v>
      </c>
      <c r="M9" s="9" t="s">
        <v>28</v>
      </c>
      <c r="N9" s="96">
        <v>14900</v>
      </c>
      <c r="O9" s="199">
        <v>10</v>
      </c>
      <c r="P9" s="199">
        <v>9</v>
      </c>
      <c r="Q9" s="200">
        <f>P9/O9</f>
        <v>0.9</v>
      </c>
      <c r="R9" s="9">
        <v>0</v>
      </c>
      <c r="S9" s="9">
        <v>0</v>
      </c>
      <c r="T9" s="9">
        <v>0</v>
      </c>
      <c r="U9" s="204">
        <f>O9/(365*N9*7)*1000000</f>
        <v>0.26267747146665965</v>
      </c>
      <c r="V9" s="204">
        <f>P9/(365*N9*7)*1000000</f>
        <v>0.23640972431999369</v>
      </c>
      <c r="W9" s="11" t="s">
        <v>29</v>
      </c>
      <c r="X9" s="9" t="s">
        <v>55</v>
      </c>
      <c r="Y9" s="11" t="s">
        <v>31</v>
      </c>
      <c r="Z9" s="9" t="s">
        <v>32</v>
      </c>
      <c r="AA9" s="9" t="s">
        <v>33</v>
      </c>
      <c r="AB9" s="11" t="s">
        <v>34</v>
      </c>
      <c r="AC9" s="11" t="s">
        <v>35</v>
      </c>
      <c r="AD9" s="9" t="s">
        <v>36</v>
      </c>
      <c r="AE9" s="93"/>
    </row>
    <row r="10" spans="1:31" x14ac:dyDescent="0.25">
      <c r="B10" s="9">
        <v>3020</v>
      </c>
      <c r="C10" s="9">
        <v>3021</v>
      </c>
      <c r="D10" s="9"/>
      <c r="E10" s="9"/>
      <c r="F10" s="9"/>
      <c r="G10" s="9"/>
      <c r="H10" s="10">
        <v>40265</v>
      </c>
      <c r="I10" s="11" t="s">
        <v>25</v>
      </c>
      <c r="J10" s="9">
        <v>1500</v>
      </c>
      <c r="K10" s="12" t="s">
        <v>26</v>
      </c>
      <c r="L10" s="9" t="s">
        <v>27</v>
      </c>
      <c r="M10" s="9" t="s">
        <v>28</v>
      </c>
      <c r="N10" s="9"/>
      <c r="O10" s="199"/>
      <c r="P10" s="199"/>
      <c r="Q10" s="200"/>
      <c r="R10" s="9">
        <v>0</v>
      </c>
      <c r="S10" s="9">
        <v>0</v>
      </c>
      <c r="T10" s="9">
        <v>1</v>
      </c>
      <c r="U10" s="204"/>
      <c r="V10" s="204"/>
      <c r="W10" s="11" t="s">
        <v>29</v>
      </c>
      <c r="X10" s="9" t="s">
        <v>55</v>
      </c>
      <c r="Y10" s="11" t="s">
        <v>31</v>
      </c>
      <c r="Z10" s="9" t="s">
        <v>32</v>
      </c>
      <c r="AA10" s="9" t="s">
        <v>33</v>
      </c>
      <c r="AB10" s="11" t="s">
        <v>34</v>
      </c>
      <c r="AC10" s="11" t="s">
        <v>35</v>
      </c>
      <c r="AD10" s="9" t="s">
        <v>36</v>
      </c>
      <c r="AE10" s="93"/>
    </row>
    <row r="11" spans="1:31" x14ac:dyDescent="0.25">
      <c r="A11">
        <v>2011</v>
      </c>
      <c r="B11" s="9">
        <v>3020</v>
      </c>
      <c r="C11" s="9">
        <v>3021</v>
      </c>
      <c r="D11" s="9"/>
      <c r="E11" s="9"/>
      <c r="F11" s="9"/>
      <c r="G11" s="9"/>
      <c r="H11" s="10">
        <v>40759</v>
      </c>
      <c r="I11" s="11" t="s">
        <v>37</v>
      </c>
      <c r="J11" s="9">
        <v>1300</v>
      </c>
      <c r="K11" s="9" t="s">
        <v>26</v>
      </c>
      <c r="L11" s="9" t="s">
        <v>27</v>
      </c>
      <c r="M11" s="9" t="s">
        <v>28</v>
      </c>
      <c r="N11" s="9"/>
      <c r="O11" s="199"/>
      <c r="P11" s="199"/>
      <c r="Q11" s="200"/>
      <c r="R11" s="9">
        <v>0</v>
      </c>
      <c r="S11" s="9">
        <v>0</v>
      </c>
      <c r="T11" s="9">
        <v>1</v>
      </c>
      <c r="U11" s="204"/>
      <c r="V11" s="204"/>
      <c r="W11" s="11" t="s">
        <v>29</v>
      </c>
      <c r="X11" s="9" t="s">
        <v>55</v>
      </c>
      <c r="Y11" s="11" t="s">
        <v>31</v>
      </c>
      <c r="Z11" s="9" t="s">
        <v>32</v>
      </c>
      <c r="AA11" s="9" t="s">
        <v>33</v>
      </c>
      <c r="AB11" s="11" t="s">
        <v>34</v>
      </c>
      <c r="AC11" s="11" t="s">
        <v>35</v>
      </c>
      <c r="AD11" s="9" t="s">
        <v>36</v>
      </c>
      <c r="AE11" s="93"/>
    </row>
    <row r="12" spans="1:31" x14ac:dyDescent="0.25">
      <c r="B12" s="9">
        <v>3020</v>
      </c>
      <c r="C12" s="9">
        <v>3021</v>
      </c>
      <c r="D12" s="9"/>
      <c r="E12" s="9"/>
      <c r="F12" s="9"/>
      <c r="G12" s="9"/>
      <c r="H12" s="10">
        <v>40897</v>
      </c>
      <c r="I12" s="11" t="s">
        <v>52</v>
      </c>
      <c r="J12" s="9">
        <v>750</v>
      </c>
      <c r="K12" s="9" t="s">
        <v>26</v>
      </c>
      <c r="L12" s="9" t="s">
        <v>27</v>
      </c>
      <c r="M12" s="9" t="s">
        <v>28</v>
      </c>
      <c r="N12" s="9"/>
      <c r="O12" s="199"/>
      <c r="P12" s="199"/>
      <c r="Q12" s="200"/>
      <c r="R12" s="9">
        <v>0</v>
      </c>
      <c r="S12" s="9">
        <v>0</v>
      </c>
      <c r="T12" s="9">
        <v>1</v>
      </c>
      <c r="U12" s="204"/>
      <c r="V12" s="204"/>
      <c r="W12" s="11" t="s">
        <v>29</v>
      </c>
      <c r="X12" s="9" t="s">
        <v>55</v>
      </c>
      <c r="Y12" s="11" t="s">
        <v>31</v>
      </c>
      <c r="Z12" s="9" t="s">
        <v>32</v>
      </c>
      <c r="AA12" s="9" t="s">
        <v>33</v>
      </c>
      <c r="AB12" s="11" t="s">
        <v>34</v>
      </c>
      <c r="AC12" s="11" t="s">
        <v>35</v>
      </c>
      <c r="AD12" s="9" t="s">
        <v>36</v>
      </c>
      <c r="AE12" s="93"/>
    </row>
    <row r="13" spans="1:31" x14ac:dyDescent="0.25">
      <c r="A13">
        <v>2012</v>
      </c>
      <c r="B13" s="9">
        <v>3020</v>
      </c>
      <c r="C13" s="9">
        <v>3021</v>
      </c>
      <c r="D13" s="9"/>
      <c r="E13" s="9"/>
      <c r="F13" s="9"/>
      <c r="G13" s="9"/>
      <c r="H13" s="10">
        <v>40928</v>
      </c>
      <c r="I13" s="11" t="s">
        <v>54</v>
      </c>
      <c r="J13" s="9">
        <v>1100</v>
      </c>
      <c r="K13" s="9" t="s">
        <v>26</v>
      </c>
      <c r="L13" s="9" t="s">
        <v>27</v>
      </c>
      <c r="M13" s="9" t="s">
        <v>28</v>
      </c>
      <c r="N13" s="9"/>
      <c r="O13" s="199"/>
      <c r="P13" s="199"/>
      <c r="Q13" s="200"/>
      <c r="R13" s="9">
        <v>0</v>
      </c>
      <c r="S13" s="9">
        <v>1</v>
      </c>
      <c r="T13" s="9">
        <v>2</v>
      </c>
      <c r="U13" s="204"/>
      <c r="V13" s="204"/>
      <c r="W13" s="11" t="s">
        <v>29</v>
      </c>
      <c r="X13" s="11" t="s">
        <v>45</v>
      </c>
      <c r="Y13" s="11" t="s">
        <v>31</v>
      </c>
      <c r="Z13" s="9" t="s">
        <v>32</v>
      </c>
      <c r="AA13" s="9" t="s">
        <v>33</v>
      </c>
      <c r="AB13" s="11" t="s">
        <v>34</v>
      </c>
      <c r="AC13" s="11" t="s">
        <v>35</v>
      </c>
      <c r="AD13" s="9" t="s">
        <v>36</v>
      </c>
      <c r="AE13" s="93"/>
    </row>
    <row r="14" spans="1:31" x14ac:dyDescent="0.25">
      <c r="A14">
        <v>2013</v>
      </c>
      <c r="B14" s="9">
        <v>3020</v>
      </c>
      <c r="C14" s="9">
        <v>3021</v>
      </c>
      <c r="D14" s="9"/>
      <c r="E14" s="9"/>
      <c r="F14" s="9"/>
      <c r="G14" s="9"/>
      <c r="H14" s="10">
        <v>41537</v>
      </c>
      <c r="I14" s="11" t="s">
        <v>54</v>
      </c>
      <c r="J14" s="9">
        <v>2300</v>
      </c>
      <c r="K14" s="9" t="s">
        <v>26</v>
      </c>
      <c r="L14" s="11" t="s">
        <v>38</v>
      </c>
      <c r="M14" s="9" t="s">
        <v>39</v>
      </c>
      <c r="N14" s="9"/>
      <c r="O14" s="199"/>
      <c r="P14" s="199"/>
      <c r="Q14" s="200"/>
      <c r="R14" s="9">
        <v>0</v>
      </c>
      <c r="S14" s="9">
        <v>1</v>
      </c>
      <c r="T14" s="9">
        <v>0</v>
      </c>
      <c r="U14" s="204"/>
      <c r="V14" s="204"/>
      <c r="W14" s="11" t="s">
        <v>29</v>
      </c>
      <c r="X14" s="30" t="s">
        <v>48</v>
      </c>
      <c r="Y14" s="11" t="s">
        <v>31</v>
      </c>
      <c r="Z14" s="11" t="s">
        <v>2</v>
      </c>
      <c r="AA14" s="11" t="s">
        <v>49</v>
      </c>
      <c r="AB14" s="11" t="s">
        <v>34</v>
      </c>
      <c r="AC14" s="9" t="s">
        <v>46</v>
      </c>
      <c r="AD14" s="9" t="s">
        <v>36</v>
      </c>
      <c r="AE14" s="93"/>
    </row>
    <row r="15" spans="1:31" x14ac:dyDescent="0.25">
      <c r="A15">
        <v>2014</v>
      </c>
      <c r="B15" s="9">
        <v>3020</v>
      </c>
      <c r="C15" s="9">
        <v>3021</v>
      </c>
      <c r="D15" s="9"/>
      <c r="E15" s="9"/>
      <c r="F15" s="9"/>
      <c r="G15" s="9"/>
      <c r="H15" s="10">
        <v>41733</v>
      </c>
      <c r="I15" s="11" t="s">
        <v>54</v>
      </c>
      <c r="J15" s="9">
        <v>760</v>
      </c>
      <c r="K15" s="9" t="s">
        <v>26</v>
      </c>
      <c r="L15" s="9" t="s">
        <v>27</v>
      </c>
      <c r="M15" s="9" t="s">
        <v>28</v>
      </c>
      <c r="N15" s="9"/>
      <c r="O15" s="199"/>
      <c r="P15" s="199"/>
      <c r="Q15" s="200"/>
      <c r="R15" s="9">
        <v>0</v>
      </c>
      <c r="S15" s="9">
        <v>0</v>
      </c>
      <c r="T15" s="9">
        <v>1</v>
      </c>
      <c r="U15" s="204"/>
      <c r="V15" s="204"/>
      <c r="W15" s="11" t="s">
        <v>29</v>
      </c>
      <c r="X15" s="11" t="s">
        <v>45</v>
      </c>
      <c r="Y15" s="11" t="s">
        <v>31</v>
      </c>
      <c r="Z15" s="9" t="s">
        <v>32</v>
      </c>
      <c r="AA15" s="9" t="s">
        <v>33</v>
      </c>
      <c r="AB15" s="11" t="s">
        <v>34</v>
      </c>
      <c r="AC15" s="11" t="s">
        <v>35</v>
      </c>
      <c r="AD15" s="11" t="s">
        <v>47</v>
      </c>
      <c r="AE15" s="93"/>
    </row>
    <row r="16" spans="1:31" x14ac:dyDescent="0.25">
      <c r="A16">
        <v>2015</v>
      </c>
      <c r="B16" s="9">
        <v>3020</v>
      </c>
      <c r="C16" s="9">
        <v>3021</v>
      </c>
      <c r="D16" s="9"/>
      <c r="E16" s="9"/>
      <c r="F16" s="9"/>
      <c r="G16" s="9"/>
      <c r="H16" s="10">
        <v>42058</v>
      </c>
      <c r="I16" s="11" t="s">
        <v>25</v>
      </c>
      <c r="J16" s="9">
        <v>2210</v>
      </c>
      <c r="K16" s="9" t="s">
        <v>26</v>
      </c>
      <c r="L16" s="11" t="s">
        <v>38</v>
      </c>
      <c r="M16" s="9" t="s">
        <v>39</v>
      </c>
      <c r="N16" s="9"/>
      <c r="O16" s="199"/>
      <c r="P16" s="199"/>
      <c r="Q16" s="200"/>
      <c r="R16" s="9">
        <v>0</v>
      </c>
      <c r="S16" s="9">
        <v>0</v>
      </c>
      <c r="T16" s="9">
        <v>1</v>
      </c>
      <c r="U16" s="204"/>
      <c r="V16" s="204"/>
      <c r="W16" s="11" t="s">
        <v>29</v>
      </c>
      <c r="X16" s="30" t="s">
        <v>48</v>
      </c>
      <c r="Y16" s="11" t="s">
        <v>31</v>
      </c>
      <c r="Z16" s="11" t="s">
        <v>2</v>
      </c>
      <c r="AA16" s="11" t="s">
        <v>49</v>
      </c>
      <c r="AB16" s="11" t="s">
        <v>34</v>
      </c>
      <c r="AC16" s="9" t="s">
        <v>46</v>
      </c>
      <c r="AD16" s="9" t="s">
        <v>36</v>
      </c>
      <c r="AE16" s="93"/>
    </row>
    <row r="17" spans="1:31" x14ac:dyDescent="0.25">
      <c r="B17" s="9">
        <v>3020</v>
      </c>
      <c r="C17" s="9">
        <v>3021</v>
      </c>
      <c r="D17" s="9"/>
      <c r="E17" s="9"/>
      <c r="F17" s="9"/>
      <c r="G17" s="9"/>
      <c r="H17" s="10">
        <v>42083</v>
      </c>
      <c r="I17" s="11" t="s">
        <v>54</v>
      </c>
      <c r="J17" s="9">
        <v>820</v>
      </c>
      <c r="K17" s="9" t="s">
        <v>26</v>
      </c>
      <c r="L17" s="9" t="s">
        <v>27</v>
      </c>
      <c r="M17" s="9" t="s">
        <v>28</v>
      </c>
      <c r="N17" s="9"/>
      <c r="O17" s="199"/>
      <c r="P17" s="199"/>
      <c r="Q17" s="200"/>
      <c r="R17" s="9">
        <v>0</v>
      </c>
      <c r="S17" s="9">
        <v>0</v>
      </c>
      <c r="T17" s="9">
        <v>1</v>
      </c>
      <c r="U17" s="204"/>
      <c r="V17" s="204"/>
      <c r="W17" s="11" t="s">
        <v>29</v>
      </c>
      <c r="X17" s="9" t="s">
        <v>55</v>
      </c>
      <c r="Y17" s="11" t="s">
        <v>31</v>
      </c>
      <c r="Z17" s="9" t="s">
        <v>32</v>
      </c>
      <c r="AA17" s="9" t="s">
        <v>33</v>
      </c>
      <c r="AB17" s="11" t="s">
        <v>34</v>
      </c>
      <c r="AC17" s="11" t="s">
        <v>35</v>
      </c>
      <c r="AD17" s="9" t="s">
        <v>36</v>
      </c>
      <c r="AE17" s="93"/>
    </row>
    <row r="18" spans="1:31" x14ac:dyDescent="0.25">
      <c r="B18" s="9">
        <v>3020</v>
      </c>
      <c r="C18" s="9">
        <v>3021</v>
      </c>
      <c r="D18" s="9"/>
      <c r="E18" s="9"/>
      <c r="F18" s="9"/>
      <c r="G18" s="9"/>
      <c r="H18" s="10">
        <v>42255</v>
      </c>
      <c r="I18" s="11" t="s">
        <v>52</v>
      </c>
      <c r="J18" s="9">
        <v>850</v>
      </c>
      <c r="K18" s="9" t="s">
        <v>26</v>
      </c>
      <c r="L18" s="9" t="s">
        <v>27</v>
      </c>
      <c r="M18" s="9" t="s">
        <v>28</v>
      </c>
      <c r="N18" s="9"/>
      <c r="O18" s="199"/>
      <c r="P18" s="199"/>
      <c r="Q18" s="200"/>
      <c r="R18" s="9">
        <v>0</v>
      </c>
      <c r="S18" s="9">
        <v>0</v>
      </c>
      <c r="T18" s="9">
        <v>1</v>
      </c>
      <c r="U18" s="204"/>
      <c r="V18" s="204"/>
      <c r="W18" s="11" t="s">
        <v>29</v>
      </c>
      <c r="X18" s="11" t="s">
        <v>30</v>
      </c>
      <c r="Y18" s="11" t="s">
        <v>31</v>
      </c>
      <c r="Z18" s="9" t="s">
        <v>32</v>
      </c>
      <c r="AA18" s="9" t="s">
        <v>33</v>
      </c>
      <c r="AB18" s="11" t="s">
        <v>34</v>
      </c>
      <c r="AC18" s="11" t="s">
        <v>35</v>
      </c>
      <c r="AD18" s="9" t="s">
        <v>57</v>
      </c>
      <c r="AE18" s="93"/>
    </row>
    <row r="19" spans="1:31" x14ac:dyDescent="0.25">
      <c r="A19">
        <v>2010</v>
      </c>
      <c r="B19" s="24">
        <v>3023</v>
      </c>
      <c r="C19" s="24"/>
      <c r="D19" s="24"/>
      <c r="E19" s="97" t="s">
        <v>78</v>
      </c>
      <c r="F19" s="97" t="s">
        <v>80</v>
      </c>
      <c r="G19" s="24"/>
      <c r="H19" s="25">
        <v>40277</v>
      </c>
      <c r="I19" s="26" t="s">
        <v>60</v>
      </c>
      <c r="J19" s="24">
        <v>1450</v>
      </c>
      <c r="K19" s="27" t="s">
        <v>26</v>
      </c>
      <c r="L19" s="24" t="s">
        <v>27</v>
      </c>
      <c r="M19" s="24" t="s">
        <v>28</v>
      </c>
      <c r="N19" s="98">
        <v>33900</v>
      </c>
      <c r="O19" s="201">
        <v>7</v>
      </c>
      <c r="P19" s="201">
        <v>6</v>
      </c>
      <c r="Q19" s="202">
        <f>P19/O19</f>
        <v>0.8571428571428571</v>
      </c>
      <c r="R19" s="24">
        <v>0</v>
      </c>
      <c r="S19" s="24">
        <v>0</v>
      </c>
      <c r="T19" s="24">
        <v>0</v>
      </c>
      <c r="U19" s="205">
        <f>O19/(365*N19*7)*1000000</f>
        <v>8.0817876914373463E-2</v>
      </c>
      <c r="V19" s="205">
        <f>P19/(365*N19*7)*1000000</f>
        <v>6.9272465926605825E-2</v>
      </c>
      <c r="W19" s="26" t="s">
        <v>29</v>
      </c>
      <c r="X19" s="26" t="s">
        <v>45</v>
      </c>
      <c r="Y19" s="26" t="s">
        <v>31</v>
      </c>
      <c r="Z19" s="26" t="s">
        <v>41</v>
      </c>
      <c r="AA19" s="24" t="s">
        <v>42</v>
      </c>
      <c r="AB19" s="26" t="s">
        <v>34</v>
      </c>
      <c r="AC19" s="24" t="s">
        <v>56</v>
      </c>
      <c r="AD19" s="26" t="s">
        <v>51</v>
      </c>
      <c r="AE19" s="93"/>
    </row>
    <row r="20" spans="1:31" x14ac:dyDescent="0.25">
      <c r="A20">
        <v>2011</v>
      </c>
      <c r="B20" s="24">
        <v>3023</v>
      </c>
      <c r="C20" s="24"/>
      <c r="D20" s="24"/>
      <c r="E20" s="24"/>
      <c r="F20" s="24"/>
      <c r="G20" s="24"/>
      <c r="H20" s="25">
        <v>40884</v>
      </c>
      <c r="I20" s="26" t="s">
        <v>44</v>
      </c>
      <c r="J20" s="24">
        <v>746</v>
      </c>
      <c r="K20" s="24" t="s">
        <v>26</v>
      </c>
      <c r="L20" s="26" t="s">
        <v>38</v>
      </c>
      <c r="M20" s="24" t="s">
        <v>39</v>
      </c>
      <c r="N20" s="24"/>
      <c r="O20" s="201"/>
      <c r="P20" s="201"/>
      <c r="Q20" s="202"/>
      <c r="R20" s="24">
        <v>0</v>
      </c>
      <c r="S20" s="24">
        <v>0</v>
      </c>
      <c r="T20" s="24">
        <v>1</v>
      </c>
      <c r="U20" s="205"/>
      <c r="V20" s="205"/>
      <c r="W20" s="26" t="s">
        <v>29</v>
      </c>
      <c r="X20" s="28" t="s">
        <v>48</v>
      </c>
      <c r="Y20" s="26" t="s">
        <v>40</v>
      </c>
      <c r="Z20" s="26" t="s">
        <v>2</v>
      </c>
      <c r="AA20" s="26" t="s">
        <v>49</v>
      </c>
      <c r="AB20" s="26" t="s">
        <v>34</v>
      </c>
      <c r="AC20" s="24" t="s">
        <v>46</v>
      </c>
      <c r="AD20" s="26" t="s">
        <v>43</v>
      </c>
      <c r="AE20" s="93"/>
    </row>
    <row r="21" spans="1:31" x14ac:dyDescent="0.25">
      <c r="A21">
        <v>2012</v>
      </c>
      <c r="B21" s="24">
        <v>3023</v>
      </c>
      <c r="C21" s="24"/>
      <c r="D21" s="24"/>
      <c r="E21" s="24"/>
      <c r="F21" s="24"/>
      <c r="G21" s="24"/>
      <c r="H21" s="25">
        <v>41247</v>
      </c>
      <c r="I21" s="26" t="s">
        <v>52</v>
      </c>
      <c r="J21" s="24">
        <v>830</v>
      </c>
      <c r="K21" s="24" t="s">
        <v>26</v>
      </c>
      <c r="L21" s="24" t="s">
        <v>27</v>
      </c>
      <c r="M21" s="24" t="s">
        <v>28</v>
      </c>
      <c r="N21" s="24"/>
      <c r="O21" s="201"/>
      <c r="P21" s="201"/>
      <c r="Q21" s="202"/>
      <c r="R21" s="24">
        <v>0</v>
      </c>
      <c r="S21" s="24">
        <v>0</v>
      </c>
      <c r="T21" s="24">
        <v>1</v>
      </c>
      <c r="U21" s="205"/>
      <c r="V21" s="205"/>
      <c r="W21" s="26" t="s">
        <v>29</v>
      </c>
      <c r="X21" s="28" t="s">
        <v>48</v>
      </c>
      <c r="Y21" s="26" t="s">
        <v>31</v>
      </c>
      <c r="Z21" s="26" t="s">
        <v>41</v>
      </c>
      <c r="AA21" s="24" t="s">
        <v>42</v>
      </c>
      <c r="AB21" s="26" t="s">
        <v>34</v>
      </c>
      <c r="AC21" s="24" t="s">
        <v>46</v>
      </c>
      <c r="AD21" s="24" t="s">
        <v>36</v>
      </c>
      <c r="AE21" s="93"/>
    </row>
    <row r="22" spans="1:31" x14ac:dyDescent="0.25">
      <c r="B22" s="24">
        <v>3023</v>
      </c>
      <c r="C22" s="24"/>
      <c r="D22" s="24"/>
      <c r="E22" s="24"/>
      <c r="F22" s="24"/>
      <c r="G22" s="24"/>
      <c r="H22" s="25">
        <v>41262</v>
      </c>
      <c r="I22" s="26" t="s">
        <v>44</v>
      </c>
      <c r="J22" s="24">
        <v>740</v>
      </c>
      <c r="K22" s="24" t="s">
        <v>26</v>
      </c>
      <c r="L22" s="26" t="s">
        <v>38</v>
      </c>
      <c r="M22" s="24" t="s">
        <v>39</v>
      </c>
      <c r="N22" s="24"/>
      <c r="O22" s="201"/>
      <c r="P22" s="201"/>
      <c r="Q22" s="202"/>
      <c r="R22" s="24">
        <v>0</v>
      </c>
      <c r="S22" s="24">
        <v>0</v>
      </c>
      <c r="T22" s="24">
        <v>1</v>
      </c>
      <c r="U22" s="205"/>
      <c r="V22" s="205"/>
      <c r="W22" s="26" t="s">
        <v>29</v>
      </c>
      <c r="X22" s="28" t="s">
        <v>48</v>
      </c>
      <c r="Y22" s="26" t="s">
        <v>31</v>
      </c>
      <c r="Z22" s="26" t="s">
        <v>41</v>
      </c>
      <c r="AA22" s="24" t="s">
        <v>42</v>
      </c>
      <c r="AB22" s="26" t="s">
        <v>34</v>
      </c>
      <c r="AC22" s="24" t="s">
        <v>46</v>
      </c>
      <c r="AD22" s="24" t="s">
        <v>36</v>
      </c>
      <c r="AE22" s="93"/>
    </row>
    <row r="23" spans="1:31" x14ac:dyDescent="0.25">
      <c r="A23">
        <v>2013</v>
      </c>
      <c r="B23" s="24">
        <v>3023</v>
      </c>
      <c r="C23" s="24"/>
      <c r="D23" s="24"/>
      <c r="E23" s="24"/>
      <c r="F23" s="24"/>
      <c r="G23" s="24"/>
      <c r="H23" s="25">
        <v>41535</v>
      </c>
      <c r="I23" s="26" t="s">
        <v>44</v>
      </c>
      <c r="J23" s="24">
        <v>1958</v>
      </c>
      <c r="K23" s="24" t="s">
        <v>26</v>
      </c>
      <c r="L23" s="26" t="s">
        <v>38</v>
      </c>
      <c r="M23" s="24" t="s">
        <v>39</v>
      </c>
      <c r="N23" s="24"/>
      <c r="O23" s="201"/>
      <c r="P23" s="201"/>
      <c r="Q23" s="202"/>
      <c r="R23" s="24">
        <v>0</v>
      </c>
      <c r="S23" s="24">
        <v>1</v>
      </c>
      <c r="T23" s="24">
        <v>0</v>
      </c>
      <c r="U23" s="205"/>
      <c r="V23" s="205"/>
      <c r="W23" s="26" t="s">
        <v>29</v>
      </c>
      <c r="X23" s="28" t="s">
        <v>48</v>
      </c>
      <c r="Y23" s="26" t="s">
        <v>31</v>
      </c>
      <c r="Z23" s="26" t="s">
        <v>2</v>
      </c>
      <c r="AA23" s="26" t="s">
        <v>49</v>
      </c>
      <c r="AB23" s="26" t="s">
        <v>34</v>
      </c>
      <c r="AC23" s="24" t="s">
        <v>46</v>
      </c>
      <c r="AD23" s="24" t="s">
        <v>36</v>
      </c>
      <c r="AE23" s="93"/>
    </row>
    <row r="24" spans="1:31" x14ac:dyDescent="0.25">
      <c r="A24">
        <v>2014</v>
      </c>
      <c r="B24" s="24">
        <v>3023</v>
      </c>
      <c r="C24" s="24"/>
      <c r="D24" s="24"/>
      <c r="E24" s="24"/>
      <c r="F24" s="24"/>
      <c r="G24" s="24"/>
      <c r="H24" s="25">
        <v>41907</v>
      </c>
      <c r="I24" s="26" t="s">
        <v>37</v>
      </c>
      <c r="J24" s="24">
        <v>1728</v>
      </c>
      <c r="K24" s="24" t="s">
        <v>26</v>
      </c>
      <c r="L24" s="26" t="s">
        <v>38</v>
      </c>
      <c r="M24" s="24" t="s">
        <v>39</v>
      </c>
      <c r="N24" s="24"/>
      <c r="O24" s="201"/>
      <c r="P24" s="201"/>
      <c r="Q24" s="202"/>
      <c r="R24" s="24">
        <v>0</v>
      </c>
      <c r="S24" s="24">
        <v>0</v>
      </c>
      <c r="T24" s="24">
        <v>1</v>
      </c>
      <c r="U24" s="205"/>
      <c r="V24" s="205"/>
      <c r="W24" s="26" t="s">
        <v>29</v>
      </c>
      <c r="X24" s="28" t="s">
        <v>48</v>
      </c>
      <c r="Y24" s="26" t="s">
        <v>40</v>
      </c>
      <c r="Z24" s="26" t="s">
        <v>2</v>
      </c>
      <c r="AA24" s="26" t="s">
        <v>49</v>
      </c>
      <c r="AB24" s="26" t="s">
        <v>34</v>
      </c>
      <c r="AC24" s="24" t="s">
        <v>46</v>
      </c>
      <c r="AD24" s="26" t="s">
        <v>43</v>
      </c>
      <c r="AE24" s="93"/>
    </row>
    <row r="25" spans="1:31" x14ac:dyDescent="0.25">
      <c r="A25">
        <v>2015</v>
      </c>
      <c r="B25" s="24">
        <v>3023</v>
      </c>
      <c r="C25" s="24"/>
      <c r="D25" s="24"/>
      <c r="E25" s="24"/>
      <c r="F25" s="24"/>
      <c r="G25" s="24"/>
      <c r="H25" s="25">
        <v>42201</v>
      </c>
      <c r="I25" s="26" t="s">
        <v>37</v>
      </c>
      <c r="J25" s="24">
        <v>1136</v>
      </c>
      <c r="K25" s="24" t="s">
        <v>26</v>
      </c>
      <c r="L25" s="24" t="s">
        <v>27</v>
      </c>
      <c r="M25" s="24" t="s">
        <v>28</v>
      </c>
      <c r="N25" s="24"/>
      <c r="O25" s="201"/>
      <c r="P25" s="201"/>
      <c r="Q25" s="202"/>
      <c r="R25" s="24">
        <v>0</v>
      </c>
      <c r="S25" s="24">
        <v>0</v>
      </c>
      <c r="T25" s="24">
        <v>1</v>
      </c>
      <c r="U25" s="205"/>
      <c r="V25" s="205"/>
      <c r="W25" s="26" t="s">
        <v>29</v>
      </c>
      <c r="X25" s="28" t="s">
        <v>48</v>
      </c>
      <c r="Y25" s="26" t="s">
        <v>31</v>
      </c>
      <c r="Z25" s="26" t="s">
        <v>2</v>
      </c>
      <c r="AA25" s="26" t="s">
        <v>49</v>
      </c>
      <c r="AB25" s="26" t="s">
        <v>34</v>
      </c>
      <c r="AC25" s="24" t="s">
        <v>46</v>
      </c>
      <c r="AD25" s="24" t="s">
        <v>36</v>
      </c>
      <c r="AE25" s="93"/>
    </row>
    <row r="26" spans="1:31" x14ac:dyDescent="0.25">
      <c r="A26">
        <v>2010</v>
      </c>
      <c r="B26" s="13">
        <v>3021</v>
      </c>
      <c r="C26" s="13">
        <v>3022</v>
      </c>
      <c r="D26" s="95" t="s">
        <v>78</v>
      </c>
      <c r="E26" s="95" t="s">
        <v>79</v>
      </c>
      <c r="F26" s="95" t="s">
        <v>81</v>
      </c>
      <c r="G26" s="96">
        <v>290</v>
      </c>
      <c r="H26" s="14">
        <v>40337</v>
      </c>
      <c r="I26" s="15" t="s">
        <v>44</v>
      </c>
      <c r="J26" s="13">
        <v>945</v>
      </c>
      <c r="K26" s="16" t="s">
        <v>26</v>
      </c>
      <c r="L26" s="13" t="s">
        <v>27</v>
      </c>
      <c r="M26" s="13">
        <v>201</v>
      </c>
      <c r="N26" s="96">
        <v>16700</v>
      </c>
      <c r="O26" s="199">
        <v>9</v>
      </c>
      <c r="P26" s="199">
        <v>9</v>
      </c>
      <c r="Q26" s="200">
        <f>P26/O26</f>
        <v>1</v>
      </c>
      <c r="R26" s="13">
        <v>0</v>
      </c>
      <c r="S26" s="13">
        <v>0</v>
      </c>
      <c r="T26" s="13">
        <v>2</v>
      </c>
      <c r="U26" s="211">
        <f>O26/(365*N26*7)*1000000</f>
        <v>0.2109284366687369</v>
      </c>
      <c r="V26" s="211">
        <f>P26/(365*N26*7)*1000000</f>
        <v>0.2109284366687369</v>
      </c>
      <c r="W26" s="15" t="s">
        <v>29</v>
      </c>
      <c r="X26" s="13" t="s">
        <v>55</v>
      </c>
      <c r="Y26" s="15" t="s">
        <v>31</v>
      </c>
      <c r="Z26" s="13" t="s">
        <v>32</v>
      </c>
      <c r="AA26" s="13" t="s">
        <v>33</v>
      </c>
      <c r="AB26" s="15" t="s">
        <v>34</v>
      </c>
      <c r="AC26" s="15" t="s">
        <v>35</v>
      </c>
      <c r="AD26" s="13" t="s">
        <v>53</v>
      </c>
      <c r="AE26" s="93"/>
    </row>
    <row r="27" spans="1:31" x14ac:dyDescent="0.25">
      <c r="B27" s="13">
        <v>3021</v>
      </c>
      <c r="C27" s="13">
        <v>3022</v>
      </c>
      <c r="D27" s="13"/>
      <c r="E27" s="13"/>
      <c r="F27" s="13"/>
      <c r="G27" s="13"/>
      <c r="H27" s="14">
        <v>40401</v>
      </c>
      <c r="I27" s="15" t="s">
        <v>37</v>
      </c>
      <c r="J27" s="13">
        <v>2030</v>
      </c>
      <c r="K27" s="16" t="s">
        <v>26</v>
      </c>
      <c r="L27" s="13" t="s">
        <v>27</v>
      </c>
      <c r="M27" s="13" t="s">
        <v>28</v>
      </c>
      <c r="N27" s="13"/>
      <c r="O27" s="199"/>
      <c r="P27" s="199"/>
      <c r="Q27" s="200"/>
      <c r="R27" s="13">
        <v>0</v>
      </c>
      <c r="S27" s="13">
        <v>1</v>
      </c>
      <c r="T27" s="13">
        <v>0</v>
      </c>
      <c r="U27" s="211"/>
      <c r="V27" s="211"/>
      <c r="W27" s="15" t="s">
        <v>29</v>
      </c>
      <c r="X27" s="13" t="s">
        <v>55</v>
      </c>
      <c r="Y27" s="15" t="s">
        <v>31</v>
      </c>
      <c r="Z27" s="13" t="s">
        <v>32</v>
      </c>
      <c r="AA27" s="13" t="s">
        <v>33</v>
      </c>
      <c r="AB27" s="15" t="s">
        <v>34</v>
      </c>
      <c r="AC27" s="15" t="s">
        <v>35</v>
      </c>
      <c r="AD27" s="13" t="s">
        <v>36</v>
      </c>
      <c r="AE27" s="93"/>
    </row>
    <row r="28" spans="1:31" x14ac:dyDescent="0.25">
      <c r="A28">
        <v>2011</v>
      </c>
      <c r="B28" s="13">
        <v>3021</v>
      </c>
      <c r="C28" s="13">
        <v>3022</v>
      </c>
      <c r="D28" s="13"/>
      <c r="E28" s="13"/>
      <c r="F28" s="13"/>
      <c r="G28" s="13"/>
      <c r="H28" s="14">
        <v>40765</v>
      </c>
      <c r="I28" s="15" t="s">
        <v>44</v>
      </c>
      <c r="J28" s="13">
        <v>1113</v>
      </c>
      <c r="K28" s="13" t="s">
        <v>26</v>
      </c>
      <c r="L28" s="13" t="s">
        <v>27</v>
      </c>
      <c r="M28" s="13" t="s">
        <v>28</v>
      </c>
      <c r="N28" s="13"/>
      <c r="O28" s="199"/>
      <c r="P28" s="199"/>
      <c r="Q28" s="200"/>
      <c r="R28" s="13">
        <v>1</v>
      </c>
      <c r="S28" s="13">
        <v>0</v>
      </c>
      <c r="T28" s="13">
        <v>0</v>
      </c>
      <c r="U28" s="211"/>
      <c r="V28" s="211"/>
      <c r="W28" s="15" t="s">
        <v>29</v>
      </c>
      <c r="X28" s="18" t="s">
        <v>48</v>
      </c>
      <c r="Y28" s="15" t="s">
        <v>31</v>
      </c>
      <c r="Z28" s="13" t="s">
        <v>32</v>
      </c>
      <c r="AA28" s="13" t="s">
        <v>33</v>
      </c>
      <c r="AB28" s="15" t="s">
        <v>34</v>
      </c>
      <c r="AC28" s="15" t="s">
        <v>35</v>
      </c>
      <c r="AD28" s="13" t="s">
        <v>36</v>
      </c>
      <c r="AE28" s="93"/>
    </row>
    <row r="29" spans="1:31" x14ac:dyDescent="0.25">
      <c r="A29">
        <v>2012</v>
      </c>
      <c r="B29" s="13">
        <v>3021</v>
      </c>
      <c r="C29" s="13">
        <v>3022</v>
      </c>
      <c r="D29" s="13"/>
      <c r="E29" s="13"/>
      <c r="F29" s="13"/>
      <c r="G29" s="13"/>
      <c r="H29" s="14">
        <v>41081</v>
      </c>
      <c r="I29" s="15" t="s">
        <v>37</v>
      </c>
      <c r="J29" s="13">
        <v>1420</v>
      </c>
      <c r="K29" s="13" t="s">
        <v>26</v>
      </c>
      <c r="L29" s="13" t="s">
        <v>27</v>
      </c>
      <c r="M29" s="13" t="s">
        <v>28</v>
      </c>
      <c r="N29" s="13"/>
      <c r="O29" s="199"/>
      <c r="P29" s="199"/>
      <c r="Q29" s="200"/>
      <c r="R29" s="13">
        <v>0</v>
      </c>
      <c r="S29" s="13">
        <v>0</v>
      </c>
      <c r="T29" s="13">
        <v>1</v>
      </c>
      <c r="U29" s="211"/>
      <c r="V29" s="211"/>
      <c r="W29" s="15" t="s">
        <v>29</v>
      </c>
      <c r="X29" s="18" t="s">
        <v>48</v>
      </c>
      <c r="Y29" s="15" t="s">
        <v>31</v>
      </c>
      <c r="Z29" s="13" t="s">
        <v>32</v>
      </c>
      <c r="AA29" s="13" t="s">
        <v>33</v>
      </c>
      <c r="AB29" s="15" t="s">
        <v>34</v>
      </c>
      <c r="AC29" s="15" t="s">
        <v>35</v>
      </c>
      <c r="AD29" s="13" t="s">
        <v>36</v>
      </c>
      <c r="AE29" s="93"/>
    </row>
    <row r="30" spans="1:31" x14ac:dyDescent="0.25">
      <c r="A30">
        <v>2013</v>
      </c>
      <c r="B30" s="13">
        <v>3021</v>
      </c>
      <c r="C30" s="13">
        <v>3022</v>
      </c>
      <c r="D30" s="13"/>
      <c r="E30" s="13"/>
      <c r="F30" s="13"/>
      <c r="G30" s="13"/>
      <c r="H30" s="14">
        <v>41576</v>
      </c>
      <c r="I30" s="15" t="s">
        <v>52</v>
      </c>
      <c r="J30" s="13">
        <v>1935</v>
      </c>
      <c r="K30" s="13" t="s">
        <v>26</v>
      </c>
      <c r="L30" s="13" t="s">
        <v>27</v>
      </c>
      <c r="M30" s="13" t="s">
        <v>28</v>
      </c>
      <c r="N30" s="13"/>
      <c r="O30" s="199"/>
      <c r="P30" s="199"/>
      <c r="Q30" s="200"/>
      <c r="R30" s="13">
        <v>0</v>
      </c>
      <c r="S30" s="13">
        <v>0</v>
      </c>
      <c r="T30" s="13">
        <v>1</v>
      </c>
      <c r="U30" s="211"/>
      <c r="V30" s="211"/>
      <c r="W30" s="15" t="s">
        <v>29</v>
      </c>
      <c r="X30" s="13" t="s">
        <v>55</v>
      </c>
      <c r="Y30" s="15" t="s">
        <v>31</v>
      </c>
      <c r="Z30" s="13" t="s">
        <v>32</v>
      </c>
      <c r="AA30" s="13" t="s">
        <v>33</v>
      </c>
      <c r="AB30" s="15" t="s">
        <v>34</v>
      </c>
      <c r="AC30" s="15" t="s">
        <v>35</v>
      </c>
      <c r="AD30" s="13" t="s">
        <v>36</v>
      </c>
      <c r="AE30" s="93"/>
    </row>
    <row r="31" spans="1:31" x14ac:dyDescent="0.25">
      <c r="A31">
        <v>2014</v>
      </c>
      <c r="B31" s="13">
        <v>3021</v>
      </c>
      <c r="C31" s="13">
        <v>3022</v>
      </c>
      <c r="D31" s="13"/>
      <c r="E31" s="13"/>
      <c r="F31" s="13"/>
      <c r="G31" s="13"/>
      <c r="H31" s="14">
        <v>41992</v>
      </c>
      <c r="I31" s="15" t="s">
        <v>54</v>
      </c>
      <c r="J31" s="13">
        <v>1849</v>
      </c>
      <c r="K31" s="13" t="s">
        <v>26</v>
      </c>
      <c r="L31" s="13" t="s">
        <v>27</v>
      </c>
      <c r="M31" s="13" t="s">
        <v>28</v>
      </c>
      <c r="N31" s="13"/>
      <c r="O31" s="199"/>
      <c r="P31" s="199"/>
      <c r="Q31" s="200"/>
      <c r="R31" s="13">
        <v>0</v>
      </c>
      <c r="S31" s="13">
        <v>0</v>
      </c>
      <c r="T31" s="13">
        <v>1</v>
      </c>
      <c r="U31" s="211"/>
      <c r="V31" s="211"/>
      <c r="W31" s="15" t="s">
        <v>29</v>
      </c>
      <c r="X31" s="13" t="s">
        <v>55</v>
      </c>
      <c r="Y31" s="15" t="s">
        <v>40</v>
      </c>
      <c r="Z31" s="13" t="s">
        <v>32</v>
      </c>
      <c r="AA31" s="13" t="s">
        <v>33</v>
      </c>
      <c r="AB31" s="15" t="s">
        <v>34</v>
      </c>
      <c r="AC31" s="15" t="s">
        <v>35</v>
      </c>
      <c r="AD31" s="13" t="s">
        <v>36</v>
      </c>
      <c r="AE31" s="93"/>
    </row>
    <row r="32" spans="1:31" x14ac:dyDescent="0.25">
      <c r="A32">
        <v>2015</v>
      </c>
      <c r="B32" s="13">
        <v>3021</v>
      </c>
      <c r="C32" s="13">
        <v>3022</v>
      </c>
      <c r="D32" s="13"/>
      <c r="E32" s="13"/>
      <c r="F32" s="13"/>
      <c r="G32" s="13"/>
      <c r="H32" s="14">
        <v>42212</v>
      </c>
      <c r="I32" s="15" t="s">
        <v>25</v>
      </c>
      <c r="J32" s="13">
        <v>1050</v>
      </c>
      <c r="K32" s="13" t="s">
        <v>26</v>
      </c>
      <c r="L32" s="13" t="s">
        <v>27</v>
      </c>
      <c r="M32" s="13" t="s">
        <v>28</v>
      </c>
      <c r="N32" s="13"/>
      <c r="O32" s="199"/>
      <c r="P32" s="199"/>
      <c r="Q32" s="200"/>
      <c r="R32" s="13">
        <v>0</v>
      </c>
      <c r="S32" s="13">
        <v>1</v>
      </c>
      <c r="T32" s="13">
        <v>0</v>
      </c>
      <c r="U32" s="211"/>
      <c r="V32" s="211"/>
      <c r="W32" s="15" t="s">
        <v>29</v>
      </c>
      <c r="X32" s="13" t="s">
        <v>55</v>
      </c>
      <c r="Y32" s="15" t="s">
        <v>31</v>
      </c>
      <c r="Z32" s="13" t="s">
        <v>32</v>
      </c>
      <c r="AA32" s="13" t="s">
        <v>33</v>
      </c>
      <c r="AB32" s="15" t="s">
        <v>34</v>
      </c>
      <c r="AC32" s="15" t="s">
        <v>35</v>
      </c>
      <c r="AD32" s="15" t="s">
        <v>47</v>
      </c>
      <c r="AE32" s="93"/>
    </row>
    <row r="33" spans="1:31" x14ac:dyDescent="0.25">
      <c r="A33">
        <v>2016</v>
      </c>
      <c r="B33" s="13">
        <v>3021</v>
      </c>
      <c r="C33" s="13">
        <v>3022</v>
      </c>
      <c r="D33" s="13"/>
      <c r="E33" s="13"/>
      <c r="F33" s="13"/>
      <c r="G33" s="13"/>
      <c r="H33" s="14">
        <v>42604</v>
      </c>
      <c r="I33" s="15" t="s">
        <v>25</v>
      </c>
      <c r="J33" s="13">
        <v>1000</v>
      </c>
      <c r="K33" s="13" t="s">
        <v>26</v>
      </c>
      <c r="L33" s="13" t="s">
        <v>27</v>
      </c>
      <c r="M33" s="13" t="s">
        <v>28</v>
      </c>
      <c r="N33" s="13"/>
      <c r="O33" s="199"/>
      <c r="P33" s="199"/>
      <c r="Q33" s="200"/>
      <c r="R33" s="13">
        <v>0</v>
      </c>
      <c r="S33" s="13">
        <v>0</v>
      </c>
      <c r="T33" s="13">
        <v>1</v>
      </c>
      <c r="U33" s="211"/>
      <c r="V33" s="211"/>
      <c r="W33" s="15" t="s">
        <v>29</v>
      </c>
      <c r="X33" s="15" t="s">
        <v>30</v>
      </c>
      <c r="Y33" s="15" t="s">
        <v>31</v>
      </c>
      <c r="Z33" s="13" t="s">
        <v>32</v>
      </c>
      <c r="AA33" s="13" t="s">
        <v>33</v>
      </c>
      <c r="AB33" s="15" t="s">
        <v>34</v>
      </c>
      <c r="AC33" s="15" t="s">
        <v>35</v>
      </c>
      <c r="AD33" s="13" t="s">
        <v>36</v>
      </c>
      <c r="AE33" s="93"/>
    </row>
    <row r="34" spans="1:31" x14ac:dyDescent="0.25">
      <c r="B34" s="13">
        <v>3021</v>
      </c>
      <c r="C34" s="13">
        <v>3022</v>
      </c>
      <c r="D34" s="13"/>
      <c r="E34" s="13"/>
      <c r="F34" s="13"/>
      <c r="G34" s="13"/>
      <c r="H34" s="14">
        <v>42376</v>
      </c>
      <c r="I34" s="15" t="s">
        <v>37</v>
      </c>
      <c r="J34" s="13">
        <v>1920</v>
      </c>
      <c r="K34" s="13" t="s">
        <v>26</v>
      </c>
      <c r="L34" s="15" t="s">
        <v>38</v>
      </c>
      <c r="M34" s="13" t="s">
        <v>39</v>
      </c>
      <c r="N34" s="13"/>
      <c r="O34" s="199"/>
      <c r="P34" s="199"/>
      <c r="Q34" s="200"/>
      <c r="R34" s="13">
        <v>0</v>
      </c>
      <c r="S34" s="13">
        <v>0</v>
      </c>
      <c r="T34" s="13">
        <v>1</v>
      </c>
      <c r="U34" s="211"/>
      <c r="V34" s="211"/>
      <c r="W34" s="15" t="s">
        <v>29</v>
      </c>
      <c r="X34" s="15" t="s">
        <v>30</v>
      </c>
      <c r="Y34" s="15" t="s">
        <v>40</v>
      </c>
      <c r="Z34" s="15" t="s">
        <v>41</v>
      </c>
      <c r="AA34" s="13" t="s">
        <v>42</v>
      </c>
      <c r="AB34" s="15" t="s">
        <v>34</v>
      </c>
      <c r="AC34" s="15" t="s">
        <v>35</v>
      </c>
      <c r="AD34" s="15" t="s">
        <v>43</v>
      </c>
      <c r="AE34" s="93"/>
    </row>
    <row r="35" spans="1:31" x14ac:dyDescent="0.25">
      <c r="A35">
        <v>2010</v>
      </c>
      <c r="B35" s="5">
        <v>2026</v>
      </c>
      <c r="C35" s="5">
        <v>3016</v>
      </c>
      <c r="D35" s="95" t="s">
        <v>75</v>
      </c>
      <c r="E35" s="95" t="s">
        <v>82</v>
      </c>
      <c r="F35" s="95" t="s">
        <v>83</v>
      </c>
      <c r="G35" s="96">
        <v>680</v>
      </c>
      <c r="H35" s="6">
        <v>40485</v>
      </c>
      <c r="I35" s="7" t="s">
        <v>37</v>
      </c>
      <c r="J35" s="5">
        <v>2054</v>
      </c>
      <c r="K35" s="8" t="s">
        <v>26</v>
      </c>
      <c r="L35" s="5" t="s">
        <v>27</v>
      </c>
      <c r="M35" s="5" t="s">
        <v>28</v>
      </c>
      <c r="N35" s="96">
        <v>9800</v>
      </c>
      <c r="O35" s="199">
        <v>12</v>
      </c>
      <c r="P35" s="199">
        <v>12</v>
      </c>
      <c r="Q35" s="200">
        <f>P35/O35</f>
        <v>1</v>
      </c>
      <c r="R35" s="5">
        <v>0</v>
      </c>
      <c r="S35" s="5">
        <v>0</v>
      </c>
      <c r="T35" s="5">
        <v>1</v>
      </c>
      <c r="U35" s="212">
        <f>O35/(365*N35*7)*1000000</f>
        <v>0.47925236630855866</v>
      </c>
      <c r="V35" s="212">
        <f>P35/(365*N35*7)*1000000</f>
        <v>0.47925236630855866</v>
      </c>
      <c r="W35" s="7" t="s">
        <v>29</v>
      </c>
      <c r="X35" s="7" t="s">
        <v>48</v>
      </c>
      <c r="Y35" s="7" t="s">
        <v>40</v>
      </c>
      <c r="Z35" s="7" t="s">
        <v>41</v>
      </c>
      <c r="AA35" s="5" t="s">
        <v>42</v>
      </c>
      <c r="AB35" s="7" t="s">
        <v>34</v>
      </c>
      <c r="AC35" s="5" t="s">
        <v>46</v>
      </c>
      <c r="AD35" s="5" t="s">
        <v>36</v>
      </c>
      <c r="AE35" s="93"/>
    </row>
    <row r="36" spans="1:31" x14ac:dyDescent="0.25">
      <c r="B36" s="5">
        <v>2026</v>
      </c>
      <c r="C36" s="5">
        <v>3016</v>
      </c>
      <c r="D36" s="5"/>
      <c r="E36" s="5"/>
      <c r="F36" s="5"/>
      <c r="G36" s="5"/>
      <c r="H36" s="6">
        <v>40505</v>
      </c>
      <c r="I36" s="7" t="s">
        <v>44</v>
      </c>
      <c r="J36" s="5">
        <v>900</v>
      </c>
      <c r="K36" s="8" t="s">
        <v>26</v>
      </c>
      <c r="L36" s="5" t="s">
        <v>27</v>
      </c>
      <c r="M36" s="5" t="s">
        <v>28</v>
      </c>
      <c r="N36" s="5"/>
      <c r="O36" s="199"/>
      <c r="P36" s="199"/>
      <c r="Q36" s="200"/>
      <c r="R36" s="5">
        <v>0</v>
      </c>
      <c r="S36" s="5">
        <v>0</v>
      </c>
      <c r="T36" s="5">
        <v>1</v>
      </c>
      <c r="U36" s="212"/>
      <c r="V36" s="212"/>
      <c r="W36" s="7" t="s">
        <v>29</v>
      </c>
      <c r="X36" s="7" t="s">
        <v>45</v>
      </c>
      <c r="Y36" s="7" t="s">
        <v>66</v>
      </c>
      <c r="Z36" s="5" t="s">
        <v>32</v>
      </c>
      <c r="AA36" s="5" t="s">
        <v>33</v>
      </c>
      <c r="AB36" s="7" t="s">
        <v>34</v>
      </c>
      <c r="AC36" s="7" t="s">
        <v>35</v>
      </c>
      <c r="AD36" s="5" t="s">
        <v>36</v>
      </c>
      <c r="AE36" s="93"/>
    </row>
    <row r="37" spans="1:31" x14ac:dyDescent="0.25">
      <c r="A37">
        <v>2011</v>
      </c>
      <c r="B37" s="5">
        <v>2026</v>
      </c>
      <c r="C37" s="5">
        <v>3016</v>
      </c>
      <c r="D37" s="5"/>
      <c r="E37" s="5"/>
      <c r="F37" s="5"/>
      <c r="G37" s="5"/>
      <c r="H37" s="6">
        <v>40646</v>
      </c>
      <c r="I37" s="7" t="s">
        <v>44</v>
      </c>
      <c r="J37" s="5">
        <v>1050</v>
      </c>
      <c r="K37" s="5" t="s">
        <v>26</v>
      </c>
      <c r="L37" s="5" t="s">
        <v>27</v>
      </c>
      <c r="M37" s="5" t="s">
        <v>28</v>
      </c>
      <c r="N37" s="5"/>
      <c r="O37" s="199"/>
      <c r="P37" s="199"/>
      <c r="Q37" s="200"/>
      <c r="R37" s="5">
        <v>0</v>
      </c>
      <c r="S37" s="5">
        <v>0</v>
      </c>
      <c r="T37" s="5">
        <v>1</v>
      </c>
      <c r="U37" s="212"/>
      <c r="V37" s="212"/>
      <c r="W37" s="7" t="s">
        <v>29</v>
      </c>
      <c r="X37" s="7" t="s">
        <v>45</v>
      </c>
      <c r="Y37" s="7" t="s">
        <v>31</v>
      </c>
      <c r="Z37" s="5" t="s">
        <v>32</v>
      </c>
      <c r="AA37" s="5" t="s">
        <v>33</v>
      </c>
      <c r="AB37" s="7" t="s">
        <v>34</v>
      </c>
      <c r="AC37" s="7" t="s">
        <v>35</v>
      </c>
      <c r="AD37" s="5" t="s">
        <v>36</v>
      </c>
      <c r="AE37" s="93"/>
    </row>
    <row r="38" spans="1:31" x14ac:dyDescent="0.25">
      <c r="B38" s="5">
        <v>2026</v>
      </c>
      <c r="C38" s="5">
        <v>3016</v>
      </c>
      <c r="D38" s="5"/>
      <c r="E38" s="5"/>
      <c r="F38" s="5"/>
      <c r="G38" s="5"/>
      <c r="H38" s="6">
        <v>40687</v>
      </c>
      <c r="I38" s="7" t="s">
        <v>52</v>
      </c>
      <c r="J38" s="5">
        <v>950</v>
      </c>
      <c r="K38" s="5" t="s">
        <v>26</v>
      </c>
      <c r="L38" s="5" t="s">
        <v>27</v>
      </c>
      <c r="M38" s="5" t="s">
        <v>28</v>
      </c>
      <c r="N38" s="5"/>
      <c r="O38" s="199"/>
      <c r="P38" s="199"/>
      <c r="Q38" s="200"/>
      <c r="R38" s="5">
        <v>0</v>
      </c>
      <c r="S38" s="5">
        <v>0</v>
      </c>
      <c r="T38" s="5">
        <v>1</v>
      </c>
      <c r="U38" s="212"/>
      <c r="V38" s="212"/>
      <c r="W38" s="7" t="s">
        <v>29</v>
      </c>
      <c r="X38" s="29" t="s">
        <v>48</v>
      </c>
      <c r="Y38" s="7" t="s">
        <v>31</v>
      </c>
      <c r="Z38" s="7" t="s">
        <v>41</v>
      </c>
      <c r="AA38" s="5" t="s">
        <v>42</v>
      </c>
      <c r="AB38" s="7" t="s">
        <v>34</v>
      </c>
      <c r="AC38" s="5" t="s">
        <v>56</v>
      </c>
      <c r="AD38" s="5" t="s">
        <v>36</v>
      </c>
      <c r="AE38" s="93"/>
    </row>
    <row r="39" spans="1:31" x14ac:dyDescent="0.25">
      <c r="A39">
        <v>2012</v>
      </c>
      <c r="B39" s="5">
        <v>2026</v>
      </c>
      <c r="C39" s="5">
        <v>3016</v>
      </c>
      <c r="D39" s="5"/>
      <c r="E39" s="5"/>
      <c r="F39" s="5"/>
      <c r="G39" s="5"/>
      <c r="H39" s="6">
        <v>40927</v>
      </c>
      <c r="I39" s="7" t="s">
        <v>37</v>
      </c>
      <c r="J39" s="5">
        <v>1640</v>
      </c>
      <c r="K39" s="5" t="s">
        <v>26</v>
      </c>
      <c r="L39" s="5" t="s">
        <v>27</v>
      </c>
      <c r="M39" s="5" t="s">
        <v>28</v>
      </c>
      <c r="N39" s="5"/>
      <c r="O39" s="199"/>
      <c r="P39" s="199"/>
      <c r="Q39" s="200"/>
      <c r="R39" s="5">
        <v>0</v>
      </c>
      <c r="S39" s="5">
        <v>1</v>
      </c>
      <c r="T39" s="5">
        <v>0</v>
      </c>
      <c r="U39" s="212"/>
      <c r="V39" s="212"/>
      <c r="W39" s="7" t="s">
        <v>29</v>
      </c>
      <c r="X39" s="29" t="s">
        <v>48</v>
      </c>
      <c r="Y39" s="7" t="s">
        <v>31</v>
      </c>
      <c r="Z39" s="5" t="s">
        <v>32</v>
      </c>
      <c r="AA39" s="5" t="s">
        <v>33</v>
      </c>
      <c r="AB39" s="7" t="s">
        <v>34</v>
      </c>
      <c r="AC39" s="7" t="s">
        <v>35</v>
      </c>
      <c r="AD39" s="5" t="s">
        <v>36</v>
      </c>
      <c r="AE39" s="93"/>
    </row>
    <row r="40" spans="1:31" x14ac:dyDescent="0.25">
      <c r="B40" s="5">
        <v>2026</v>
      </c>
      <c r="C40" s="5">
        <v>3016</v>
      </c>
      <c r="D40" s="5"/>
      <c r="E40" s="5"/>
      <c r="F40" s="5"/>
      <c r="G40" s="5"/>
      <c r="H40" s="6">
        <v>41152</v>
      </c>
      <c r="I40" s="7" t="s">
        <v>54</v>
      </c>
      <c r="J40" s="5">
        <v>555</v>
      </c>
      <c r="K40" s="5" t="s">
        <v>26</v>
      </c>
      <c r="L40" s="5" t="s">
        <v>27</v>
      </c>
      <c r="M40" s="5" t="s">
        <v>28</v>
      </c>
      <c r="N40" s="5"/>
      <c r="O40" s="199"/>
      <c r="P40" s="199"/>
      <c r="Q40" s="200"/>
      <c r="R40" s="5">
        <v>0</v>
      </c>
      <c r="S40" s="5">
        <v>0</v>
      </c>
      <c r="T40" s="5">
        <v>1</v>
      </c>
      <c r="U40" s="212"/>
      <c r="V40" s="212"/>
      <c r="W40" s="7" t="s">
        <v>29</v>
      </c>
      <c r="X40" s="29" t="s">
        <v>48</v>
      </c>
      <c r="Y40" s="7" t="s">
        <v>31</v>
      </c>
      <c r="Z40" s="7" t="s">
        <v>41</v>
      </c>
      <c r="AA40" s="5" t="s">
        <v>42</v>
      </c>
      <c r="AB40" s="7" t="s">
        <v>34</v>
      </c>
      <c r="AC40" s="5" t="s">
        <v>46</v>
      </c>
      <c r="AD40" s="7" t="s">
        <v>47</v>
      </c>
      <c r="AE40" s="93"/>
    </row>
    <row r="41" spans="1:31" x14ac:dyDescent="0.25">
      <c r="A41">
        <v>2013</v>
      </c>
      <c r="B41" s="5">
        <v>2026</v>
      </c>
      <c r="C41" s="5">
        <v>3016</v>
      </c>
      <c r="D41" s="5"/>
      <c r="E41" s="5"/>
      <c r="F41" s="5"/>
      <c r="G41" s="5"/>
      <c r="H41" s="6">
        <v>41282</v>
      </c>
      <c r="I41" s="7" t="s">
        <v>52</v>
      </c>
      <c r="J41" s="5">
        <v>1735</v>
      </c>
      <c r="K41" s="5" t="s">
        <v>26</v>
      </c>
      <c r="L41" s="5" t="s">
        <v>27</v>
      </c>
      <c r="M41" s="5" t="s">
        <v>28</v>
      </c>
      <c r="N41" s="5"/>
      <c r="O41" s="199"/>
      <c r="P41" s="199"/>
      <c r="Q41" s="200"/>
      <c r="R41" s="5">
        <v>0</v>
      </c>
      <c r="S41" s="5">
        <v>1</v>
      </c>
      <c r="T41" s="5">
        <v>0</v>
      </c>
      <c r="U41" s="212"/>
      <c r="V41" s="212"/>
      <c r="W41" s="7" t="s">
        <v>29</v>
      </c>
      <c r="X41" s="5" t="s">
        <v>55</v>
      </c>
      <c r="Y41" s="7" t="s">
        <v>31</v>
      </c>
      <c r="Z41" s="5" t="s">
        <v>32</v>
      </c>
      <c r="AA41" s="5" t="s">
        <v>33</v>
      </c>
      <c r="AB41" s="7" t="s">
        <v>34</v>
      </c>
      <c r="AC41" s="7" t="s">
        <v>35</v>
      </c>
      <c r="AD41" s="5" t="s">
        <v>36</v>
      </c>
      <c r="AE41" s="93"/>
    </row>
    <row r="42" spans="1:31" x14ac:dyDescent="0.25">
      <c r="B42" s="5">
        <v>2026</v>
      </c>
      <c r="C42" s="5">
        <v>3016</v>
      </c>
      <c r="D42" s="5"/>
      <c r="E42" s="5"/>
      <c r="F42" s="5"/>
      <c r="G42" s="5"/>
      <c r="H42" s="6">
        <v>41325</v>
      </c>
      <c r="I42" s="7" t="s">
        <v>44</v>
      </c>
      <c r="J42" s="5">
        <v>2055</v>
      </c>
      <c r="K42" s="5" t="s">
        <v>26</v>
      </c>
      <c r="L42" s="5" t="s">
        <v>27</v>
      </c>
      <c r="M42" s="5" t="s">
        <v>28</v>
      </c>
      <c r="N42" s="5"/>
      <c r="O42" s="199"/>
      <c r="P42" s="199"/>
      <c r="Q42" s="200"/>
      <c r="R42" s="5">
        <v>0</v>
      </c>
      <c r="S42" s="5">
        <v>1</v>
      </c>
      <c r="T42" s="5">
        <v>0</v>
      </c>
      <c r="U42" s="212"/>
      <c r="V42" s="212"/>
      <c r="W42" s="7" t="s">
        <v>29</v>
      </c>
      <c r="X42" s="7" t="s">
        <v>30</v>
      </c>
      <c r="Y42" s="7" t="s">
        <v>31</v>
      </c>
      <c r="Z42" s="5" t="s">
        <v>32</v>
      </c>
      <c r="AA42" s="5" t="s">
        <v>33</v>
      </c>
      <c r="AB42" s="7" t="s">
        <v>34</v>
      </c>
      <c r="AC42" s="7" t="s">
        <v>35</v>
      </c>
      <c r="AD42" s="5" t="s">
        <v>36</v>
      </c>
      <c r="AE42" s="93"/>
    </row>
    <row r="43" spans="1:31" x14ac:dyDescent="0.25">
      <c r="A43">
        <v>2014</v>
      </c>
      <c r="B43" s="41">
        <v>2026</v>
      </c>
      <c r="C43" s="41">
        <v>3016</v>
      </c>
      <c r="D43" s="41"/>
      <c r="E43" s="41"/>
      <c r="F43" s="41"/>
      <c r="G43" s="41"/>
      <c r="H43" s="42">
        <v>41656</v>
      </c>
      <c r="I43" s="43" t="s">
        <v>54</v>
      </c>
      <c r="J43" s="41">
        <v>2010</v>
      </c>
      <c r="K43" s="41" t="s">
        <v>26</v>
      </c>
      <c r="L43" s="41" t="s">
        <v>27</v>
      </c>
      <c r="M43" s="41" t="s">
        <v>28</v>
      </c>
      <c r="N43" s="41"/>
      <c r="O43" s="199"/>
      <c r="P43" s="199"/>
      <c r="Q43" s="200"/>
      <c r="R43" s="41">
        <v>0</v>
      </c>
      <c r="S43" s="41">
        <v>0</v>
      </c>
      <c r="T43" s="41">
        <v>1</v>
      </c>
      <c r="U43" s="212"/>
      <c r="V43" s="212"/>
      <c r="W43" s="43" t="s">
        <v>29</v>
      </c>
      <c r="X43" s="44" t="s">
        <v>48</v>
      </c>
      <c r="Y43" s="43" t="s">
        <v>31</v>
      </c>
      <c r="Z43" s="41" t="s">
        <v>32</v>
      </c>
      <c r="AA43" s="41" t="s">
        <v>33</v>
      </c>
      <c r="AB43" s="43" t="s">
        <v>34</v>
      </c>
      <c r="AC43" s="43" t="s">
        <v>35</v>
      </c>
      <c r="AD43" s="41" t="s">
        <v>36</v>
      </c>
      <c r="AE43" s="93"/>
    </row>
    <row r="44" spans="1:31" x14ac:dyDescent="0.25">
      <c r="B44" s="5">
        <v>2026</v>
      </c>
      <c r="C44" s="5">
        <v>3016</v>
      </c>
      <c r="D44" s="5"/>
      <c r="E44" s="5"/>
      <c r="F44" s="5"/>
      <c r="G44" s="5"/>
      <c r="H44" s="6">
        <v>41900</v>
      </c>
      <c r="I44" s="7" t="s">
        <v>37</v>
      </c>
      <c r="J44" s="5">
        <v>2117</v>
      </c>
      <c r="K44" s="5" t="s">
        <v>26</v>
      </c>
      <c r="L44" s="5" t="s">
        <v>27</v>
      </c>
      <c r="M44" s="5" t="s">
        <v>59</v>
      </c>
      <c r="N44" s="5"/>
      <c r="O44" s="199"/>
      <c r="P44" s="199"/>
      <c r="Q44" s="200"/>
      <c r="R44" s="5">
        <v>0</v>
      </c>
      <c r="S44" s="5">
        <v>0</v>
      </c>
      <c r="T44" s="5">
        <v>1</v>
      </c>
      <c r="U44" s="212"/>
      <c r="V44" s="212"/>
      <c r="W44" s="7" t="s">
        <v>29</v>
      </c>
      <c r="X44" s="29" t="s">
        <v>48</v>
      </c>
      <c r="Y44" s="7" t="s">
        <v>40</v>
      </c>
      <c r="Z44" s="7" t="s">
        <v>41</v>
      </c>
      <c r="AA44" s="5" t="s">
        <v>42</v>
      </c>
      <c r="AB44" s="7" t="s">
        <v>34</v>
      </c>
      <c r="AC44" s="5" t="s">
        <v>56</v>
      </c>
      <c r="AD44" s="5" t="s">
        <v>36</v>
      </c>
      <c r="AE44" s="93"/>
    </row>
    <row r="45" spans="1:31" x14ac:dyDescent="0.25">
      <c r="A45">
        <v>2015</v>
      </c>
      <c r="B45" s="5">
        <v>2026</v>
      </c>
      <c r="C45" s="5">
        <v>3016</v>
      </c>
      <c r="D45" s="5"/>
      <c r="E45" s="5"/>
      <c r="F45" s="5"/>
      <c r="G45" s="5"/>
      <c r="H45" s="6">
        <v>42123</v>
      </c>
      <c r="I45" s="7" t="s">
        <v>44</v>
      </c>
      <c r="J45" s="5">
        <v>926</v>
      </c>
      <c r="K45" s="5" t="s">
        <v>26</v>
      </c>
      <c r="L45" s="5" t="s">
        <v>27</v>
      </c>
      <c r="M45" s="5" t="s">
        <v>28</v>
      </c>
      <c r="N45" s="5"/>
      <c r="O45" s="199"/>
      <c r="P45" s="199"/>
      <c r="Q45" s="200"/>
      <c r="R45" s="5">
        <v>0</v>
      </c>
      <c r="S45" s="5">
        <v>0</v>
      </c>
      <c r="T45" s="5">
        <v>1</v>
      </c>
      <c r="U45" s="212"/>
      <c r="V45" s="212"/>
      <c r="W45" s="7" t="s">
        <v>29</v>
      </c>
      <c r="X45" s="5" t="s">
        <v>55</v>
      </c>
      <c r="Y45" s="7" t="s">
        <v>31</v>
      </c>
      <c r="Z45" s="5" t="s">
        <v>32</v>
      </c>
      <c r="AA45" s="5" t="s">
        <v>33</v>
      </c>
      <c r="AB45" s="7" t="s">
        <v>34</v>
      </c>
      <c r="AC45" s="7" t="s">
        <v>35</v>
      </c>
      <c r="AD45" s="5" t="s">
        <v>36</v>
      </c>
      <c r="AE45" s="93"/>
    </row>
    <row r="46" spans="1:31" x14ac:dyDescent="0.25">
      <c r="B46" s="5">
        <v>2026</v>
      </c>
      <c r="C46" s="5">
        <v>3016</v>
      </c>
      <c r="D46" s="5"/>
      <c r="E46" s="5"/>
      <c r="F46" s="5"/>
      <c r="G46" s="5"/>
      <c r="H46" s="6">
        <v>42285</v>
      </c>
      <c r="I46" s="7" t="s">
        <v>37</v>
      </c>
      <c r="J46" s="5">
        <v>720</v>
      </c>
      <c r="K46" s="5" t="s">
        <v>26</v>
      </c>
      <c r="L46" s="5" t="s">
        <v>27</v>
      </c>
      <c r="M46" s="5" t="s">
        <v>28</v>
      </c>
      <c r="N46" s="5"/>
      <c r="O46" s="199"/>
      <c r="P46" s="199"/>
      <c r="Q46" s="200"/>
      <c r="R46" s="5">
        <v>0</v>
      </c>
      <c r="S46" s="5">
        <v>0</v>
      </c>
      <c r="T46" s="5">
        <v>1</v>
      </c>
      <c r="U46" s="212"/>
      <c r="V46" s="212"/>
      <c r="W46" s="7" t="s">
        <v>29</v>
      </c>
      <c r="X46" s="5" t="s">
        <v>65</v>
      </c>
      <c r="Y46" s="7" t="s">
        <v>31</v>
      </c>
      <c r="Z46" s="5" t="s">
        <v>32</v>
      </c>
      <c r="AA46" s="5" t="s">
        <v>33</v>
      </c>
      <c r="AB46" s="7" t="s">
        <v>34</v>
      </c>
      <c r="AC46" s="7" t="s">
        <v>35</v>
      </c>
      <c r="AD46" s="5" t="s">
        <v>36</v>
      </c>
      <c r="AE46" s="93"/>
    </row>
    <row r="47" spans="1:31" x14ac:dyDescent="0.25">
      <c r="A47">
        <v>2011</v>
      </c>
      <c r="B47" s="37">
        <v>3016</v>
      </c>
      <c r="C47" s="37"/>
      <c r="D47" s="37"/>
      <c r="E47" s="97" t="s">
        <v>75</v>
      </c>
      <c r="F47" s="97" t="s">
        <v>83</v>
      </c>
      <c r="G47" s="37"/>
      <c r="H47" s="38">
        <v>40576</v>
      </c>
      <c r="I47" s="39" t="s">
        <v>44</v>
      </c>
      <c r="J47" s="37">
        <v>1855</v>
      </c>
      <c r="K47" s="37" t="s">
        <v>26</v>
      </c>
      <c r="L47" s="37" t="s">
        <v>27</v>
      </c>
      <c r="M47" s="37" t="s">
        <v>28</v>
      </c>
      <c r="N47" s="98">
        <v>21200</v>
      </c>
      <c r="O47" s="201">
        <v>2</v>
      </c>
      <c r="P47" s="201">
        <v>2</v>
      </c>
      <c r="Q47" s="202">
        <f>P47/O47</f>
        <v>1</v>
      </c>
      <c r="R47" s="37">
        <v>0</v>
      </c>
      <c r="S47" s="37">
        <v>0</v>
      </c>
      <c r="T47" s="37">
        <v>1</v>
      </c>
      <c r="U47" s="226">
        <f>O47/(365*N47*7)*1000000</f>
        <v>3.6923531366539898E-2</v>
      </c>
      <c r="V47" s="226">
        <f>P47/(365*7*N47)*1000000</f>
        <v>3.6923531366539898E-2</v>
      </c>
      <c r="W47" s="39" t="s">
        <v>29</v>
      </c>
      <c r="X47" s="39" t="s">
        <v>45</v>
      </c>
      <c r="Y47" s="39" t="s">
        <v>31</v>
      </c>
      <c r="Z47" s="39" t="s">
        <v>2</v>
      </c>
      <c r="AA47" s="39" t="s">
        <v>49</v>
      </c>
      <c r="AB47" s="39" t="s">
        <v>34</v>
      </c>
      <c r="AC47" s="37" t="s">
        <v>46</v>
      </c>
      <c r="AD47" s="39" t="s">
        <v>47</v>
      </c>
      <c r="AE47" s="93"/>
    </row>
    <row r="48" spans="1:31" x14ac:dyDescent="0.25">
      <c r="A48">
        <v>2012</v>
      </c>
      <c r="B48" s="37">
        <v>3016</v>
      </c>
      <c r="C48" s="37"/>
      <c r="D48" s="37"/>
      <c r="E48" s="37"/>
      <c r="F48" s="37"/>
      <c r="G48" s="37"/>
      <c r="H48" s="38">
        <v>41156</v>
      </c>
      <c r="I48" s="39" t="s">
        <v>52</v>
      </c>
      <c r="J48" s="37">
        <v>825</v>
      </c>
      <c r="K48" s="37" t="s">
        <v>26</v>
      </c>
      <c r="L48" s="39" t="s">
        <v>38</v>
      </c>
      <c r="M48" s="37" t="s">
        <v>39</v>
      </c>
      <c r="N48" s="37"/>
      <c r="O48" s="201"/>
      <c r="P48" s="201"/>
      <c r="Q48" s="202"/>
      <c r="R48" s="37">
        <v>0</v>
      </c>
      <c r="S48" s="37">
        <v>0</v>
      </c>
      <c r="T48" s="37">
        <v>1</v>
      </c>
      <c r="U48" s="226"/>
      <c r="V48" s="226"/>
      <c r="W48" s="39" t="s">
        <v>29</v>
      </c>
      <c r="X48" s="40" t="s">
        <v>48</v>
      </c>
      <c r="Y48" s="37" t="s">
        <v>40</v>
      </c>
      <c r="Z48" s="39" t="s">
        <v>2</v>
      </c>
      <c r="AA48" s="39" t="s">
        <v>49</v>
      </c>
      <c r="AB48" s="39" t="s">
        <v>34</v>
      </c>
      <c r="AC48" s="37" t="s">
        <v>46</v>
      </c>
      <c r="AD48" s="39" t="s">
        <v>43</v>
      </c>
      <c r="AE48" s="93"/>
    </row>
    <row r="49" spans="1:31" x14ac:dyDescent="0.25">
      <c r="A49">
        <v>2014</v>
      </c>
      <c r="B49" s="37">
        <v>3016</v>
      </c>
      <c r="C49" s="37">
        <v>3017</v>
      </c>
      <c r="D49" s="95" t="s">
        <v>75</v>
      </c>
      <c r="E49" s="95" t="s">
        <v>83</v>
      </c>
      <c r="F49" s="95" t="s">
        <v>76</v>
      </c>
      <c r="G49" s="96">
        <v>180</v>
      </c>
      <c r="H49" s="38">
        <v>41759</v>
      </c>
      <c r="I49" s="39" t="s">
        <v>44</v>
      </c>
      <c r="J49" s="37">
        <v>1739</v>
      </c>
      <c r="K49" s="37" t="s">
        <v>26</v>
      </c>
      <c r="L49" s="39" t="s">
        <v>38</v>
      </c>
      <c r="M49" s="37" t="s">
        <v>39</v>
      </c>
      <c r="N49" s="96">
        <v>7000</v>
      </c>
      <c r="O49" s="96">
        <v>1</v>
      </c>
      <c r="P49" s="96">
        <v>0</v>
      </c>
      <c r="Q49" s="107">
        <f>P49/O49</f>
        <v>0</v>
      </c>
      <c r="R49" s="37">
        <v>0</v>
      </c>
      <c r="S49" s="37">
        <v>0</v>
      </c>
      <c r="T49" s="37">
        <v>0</v>
      </c>
      <c r="U49" s="122">
        <f>O49/(365*7*N49)*1000000</f>
        <v>5.5912776069331843E-2</v>
      </c>
      <c r="V49" s="123">
        <f>O49/(365*7*N49)*1000000</f>
        <v>5.5912776069331843E-2</v>
      </c>
      <c r="W49" s="39" t="s">
        <v>29</v>
      </c>
      <c r="X49" s="37" t="s">
        <v>55</v>
      </c>
      <c r="Y49" s="39" t="s">
        <v>40</v>
      </c>
      <c r="Z49" s="37" t="s">
        <v>32</v>
      </c>
      <c r="AA49" s="37" t="s">
        <v>33</v>
      </c>
      <c r="AB49" s="39" t="s">
        <v>34</v>
      </c>
      <c r="AC49" s="39" t="s">
        <v>35</v>
      </c>
      <c r="AD49" s="39" t="s">
        <v>43</v>
      </c>
      <c r="AE49" s="93"/>
    </row>
    <row r="50" spans="1:31" x14ac:dyDescent="0.25">
      <c r="A50">
        <v>2011</v>
      </c>
      <c r="B50" s="31">
        <v>3009</v>
      </c>
      <c r="C50" s="31">
        <v>3023</v>
      </c>
      <c r="D50" s="95" t="s">
        <v>78</v>
      </c>
      <c r="E50" s="95" t="s">
        <v>84</v>
      </c>
      <c r="F50" s="95" t="s">
        <v>80</v>
      </c>
      <c r="G50" s="96">
        <v>220</v>
      </c>
      <c r="H50" s="32">
        <v>40555</v>
      </c>
      <c r="I50" s="33" t="s">
        <v>44</v>
      </c>
      <c r="J50" s="31">
        <v>1109</v>
      </c>
      <c r="K50" s="31" t="s">
        <v>26</v>
      </c>
      <c r="L50" s="31" t="s">
        <v>27</v>
      </c>
      <c r="M50" s="31" t="s">
        <v>28</v>
      </c>
      <c r="N50" s="96">
        <v>18000</v>
      </c>
      <c r="O50" s="199">
        <v>13</v>
      </c>
      <c r="P50" s="199">
        <v>13</v>
      </c>
      <c r="Q50" s="200">
        <f>P50/O50</f>
        <v>1</v>
      </c>
      <c r="R50" s="31">
        <v>0</v>
      </c>
      <c r="S50" s="31">
        <v>0</v>
      </c>
      <c r="T50" s="31">
        <v>1</v>
      </c>
      <c r="U50" s="208">
        <f>O50/(365*7*N50)*1000000</f>
        <v>0.2826701456838443</v>
      </c>
      <c r="V50" s="208">
        <f>P50/(365*7*N50)*1000000</f>
        <v>0.2826701456838443</v>
      </c>
      <c r="W50" s="33" t="s">
        <v>29</v>
      </c>
      <c r="X50" s="31" t="s">
        <v>55</v>
      </c>
      <c r="Y50" s="33" t="s">
        <v>31</v>
      </c>
      <c r="Z50" s="31" t="s">
        <v>32</v>
      </c>
      <c r="AA50" s="31" t="s">
        <v>33</v>
      </c>
      <c r="AB50" s="33" t="s">
        <v>34</v>
      </c>
      <c r="AC50" s="33" t="s">
        <v>35</v>
      </c>
      <c r="AD50" s="31" t="s">
        <v>36</v>
      </c>
      <c r="AE50" s="93"/>
    </row>
    <row r="51" spans="1:31" x14ac:dyDescent="0.25">
      <c r="A51">
        <v>2012</v>
      </c>
      <c r="B51" s="31">
        <v>3009</v>
      </c>
      <c r="C51" s="31">
        <v>3023</v>
      </c>
      <c r="D51" s="31"/>
      <c r="E51" s="31"/>
      <c r="F51" s="31"/>
      <c r="G51" s="31"/>
      <c r="H51" s="32">
        <v>41165</v>
      </c>
      <c r="I51" s="33" t="s">
        <v>37</v>
      </c>
      <c r="J51" s="31">
        <v>928</v>
      </c>
      <c r="K51" s="31" t="s">
        <v>26</v>
      </c>
      <c r="L51" s="31" t="s">
        <v>27</v>
      </c>
      <c r="M51" s="31" t="s">
        <v>28</v>
      </c>
      <c r="N51" s="31"/>
      <c r="O51" s="199"/>
      <c r="P51" s="199"/>
      <c r="Q51" s="200"/>
      <c r="R51" s="31">
        <v>0</v>
      </c>
      <c r="S51" s="31">
        <v>0</v>
      </c>
      <c r="T51" s="31">
        <v>1</v>
      </c>
      <c r="U51" s="208"/>
      <c r="V51" s="208"/>
      <c r="W51" s="33" t="s">
        <v>29</v>
      </c>
      <c r="X51" s="33" t="s">
        <v>45</v>
      </c>
      <c r="Y51" s="33" t="s">
        <v>31</v>
      </c>
      <c r="Z51" s="31" t="s">
        <v>32</v>
      </c>
      <c r="AA51" s="31" t="s">
        <v>33</v>
      </c>
      <c r="AB51" s="33" t="s">
        <v>34</v>
      </c>
      <c r="AC51" s="33" t="s">
        <v>35</v>
      </c>
      <c r="AD51" s="31" t="s">
        <v>57</v>
      </c>
      <c r="AE51" s="93"/>
    </row>
    <row r="52" spans="1:31" x14ac:dyDescent="0.25">
      <c r="B52" s="31">
        <v>3009</v>
      </c>
      <c r="C52" s="31">
        <v>3023</v>
      </c>
      <c r="D52" s="31"/>
      <c r="E52" s="31"/>
      <c r="F52" s="31"/>
      <c r="G52" s="31"/>
      <c r="H52" s="32">
        <v>41185</v>
      </c>
      <c r="I52" s="33" t="s">
        <v>44</v>
      </c>
      <c r="J52" s="31">
        <v>815</v>
      </c>
      <c r="K52" s="31" t="s">
        <v>26</v>
      </c>
      <c r="L52" s="31" t="s">
        <v>27</v>
      </c>
      <c r="M52" s="31" t="s">
        <v>28</v>
      </c>
      <c r="N52" s="31"/>
      <c r="O52" s="199"/>
      <c r="P52" s="199"/>
      <c r="Q52" s="200"/>
      <c r="R52" s="31">
        <v>0</v>
      </c>
      <c r="S52" s="31">
        <v>0</v>
      </c>
      <c r="T52" s="31">
        <v>1</v>
      </c>
      <c r="U52" s="208"/>
      <c r="V52" s="208"/>
      <c r="W52" s="33" t="s">
        <v>29</v>
      </c>
      <c r="X52" s="31" t="s">
        <v>55</v>
      </c>
      <c r="Y52" s="33" t="s">
        <v>31</v>
      </c>
      <c r="Z52" s="31" t="s">
        <v>32</v>
      </c>
      <c r="AA52" s="31" t="s">
        <v>33</v>
      </c>
      <c r="AB52" s="33" t="s">
        <v>34</v>
      </c>
      <c r="AC52" s="33" t="s">
        <v>35</v>
      </c>
      <c r="AD52" s="31" t="s">
        <v>36</v>
      </c>
      <c r="AE52" s="93"/>
    </row>
    <row r="53" spans="1:31" x14ac:dyDescent="0.25">
      <c r="A53">
        <v>2013</v>
      </c>
      <c r="B53" s="31">
        <v>3009</v>
      </c>
      <c r="C53" s="31">
        <v>3023</v>
      </c>
      <c r="D53" s="31"/>
      <c r="E53" s="31"/>
      <c r="F53" s="31"/>
      <c r="G53" s="31"/>
      <c r="H53" s="32">
        <v>41468</v>
      </c>
      <c r="I53" s="33" t="s">
        <v>60</v>
      </c>
      <c r="J53" s="31">
        <v>1859</v>
      </c>
      <c r="K53" s="31" t="s">
        <v>26</v>
      </c>
      <c r="L53" s="31" t="s">
        <v>27</v>
      </c>
      <c r="M53" s="31" t="s">
        <v>28</v>
      </c>
      <c r="N53" s="31"/>
      <c r="O53" s="199"/>
      <c r="P53" s="199"/>
      <c r="Q53" s="200"/>
      <c r="R53" s="31">
        <v>0</v>
      </c>
      <c r="S53" s="31">
        <v>1</v>
      </c>
      <c r="T53" s="31">
        <v>0</v>
      </c>
      <c r="U53" s="208"/>
      <c r="V53" s="208"/>
      <c r="W53" s="33" t="s">
        <v>29</v>
      </c>
      <c r="X53" s="31" t="s">
        <v>55</v>
      </c>
      <c r="Y53" s="33" t="s">
        <v>31</v>
      </c>
      <c r="Z53" s="31" t="s">
        <v>32</v>
      </c>
      <c r="AA53" s="31" t="s">
        <v>33</v>
      </c>
      <c r="AB53" s="33" t="s">
        <v>34</v>
      </c>
      <c r="AC53" s="33" t="s">
        <v>35</v>
      </c>
      <c r="AD53" s="31" t="s">
        <v>36</v>
      </c>
      <c r="AE53" s="93"/>
    </row>
    <row r="54" spans="1:31" x14ac:dyDescent="0.25">
      <c r="B54" s="31">
        <v>3009</v>
      </c>
      <c r="C54" s="31">
        <v>3023</v>
      </c>
      <c r="D54" s="31"/>
      <c r="E54" s="31"/>
      <c r="F54" s="31"/>
      <c r="G54" s="31"/>
      <c r="H54" s="32">
        <v>41506</v>
      </c>
      <c r="I54" s="33" t="s">
        <v>52</v>
      </c>
      <c r="J54" s="31">
        <v>800</v>
      </c>
      <c r="K54" s="31" t="s">
        <v>26</v>
      </c>
      <c r="L54" s="31" t="s">
        <v>27</v>
      </c>
      <c r="M54" s="31" t="s">
        <v>28</v>
      </c>
      <c r="N54" s="31"/>
      <c r="O54" s="199"/>
      <c r="P54" s="199"/>
      <c r="Q54" s="200"/>
      <c r="R54" s="31">
        <v>0</v>
      </c>
      <c r="S54" s="31">
        <v>0</v>
      </c>
      <c r="T54" s="31">
        <v>1</v>
      </c>
      <c r="U54" s="208"/>
      <c r="V54" s="208"/>
      <c r="W54" s="33" t="s">
        <v>29</v>
      </c>
      <c r="X54" s="31" t="s">
        <v>55</v>
      </c>
      <c r="Y54" s="31" t="s">
        <v>64</v>
      </c>
      <c r="Z54" s="31" t="s">
        <v>32</v>
      </c>
      <c r="AA54" s="31" t="s">
        <v>33</v>
      </c>
      <c r="AB54" s="33" t="s">
        <v>34</v>
      </c>
      <c r="AC54" s="33" t="s">
        <v>35</v>
      </c>
      <c r="AD54" s="31" t="s">
        <v>36</v>
      </c>
      <c r="AE54" s="93"/>
    </row>
    <row r="55" spans="1:31" x14ac:dyDescent="0.25">
      <c r="B55" s="31">
        <v>3009</v>
      </c>
      <c r="C55" s="31">
        <v>3023</v>
      </c>
      <c r="D55" s="31"/>
      <c r="E55" s="31"/>
      <c r="F55" s="31"/>
      <c r="G55" s="31"/>
      <c r="H55" s="32">
        <v>41523</v>
      </c>
      <c r="I55" s="33" t="s">
        <v>54</v>
      </c>
      <c r="J55" s="31">
        <v>1725</v>
      </c>
      <c r="K55" s="31" t="s">
        <v>26</v>
      </c>
      <c r="L55" s="31" t="s">
        <v>27</v>
      </c>
      <c r="M55" s="31" t="s">
        <v>28</v>
      </c>
      <c r="N55" s="31"/>
      <c r="O55" s="199"/>
      <c r="P55" s="199"/>
      <c r="Q55" s="200"/>
      <c r="R55" s="31">
        <v>0</v>
      </c>
      <c r="S55" s="31">
        <v>0</v>
      </c>
      <c r="T55" s="31">
        <v>1</v>
      </c>
      <c r="U55" s="208"/>
      <c r="V55" s="208"/>
      <c r="W55" s="33" t="s">
        <v>29</v>
      </c>
      <c r="X55" s="48" t="s">
        <v>48</v>
      </c>
      <c r="Y55" s="33" t="s">
        <v>31</v>
      </c>
      <c r="Z55" s="33" t="s">
        <v>41</v>
      </c>
      <c r="AA55" s="31" t="s">
        <v>42</v>
      </c>
      <c r="AB55" s="33" t="s">
        <v>34</v>
      </c>
      <c r="AC55" s="31" t="s">
        <v>56</v>
      </c>
      <c r="AD55" s="31" t="s">
        <v>36</v>
      </c>
      <c r="AE55" s="93"/>
    </row>
    <row r="56" spans="1:31" x14ac:dyDescent="0.25">
      <c r="A56">
        <v>2014</v>
      </c>
      <c r="B56" s="31">
        <v>3009</v>
      </c>
      <c r="C56" s="31">
        <v>3023</v>
      </c>
      <c r="D56" s="31"/>
      <c r="E56" s="31"/>
      <c r="F56" s="31"/>
      <c r="G56" s="31"/>
      <c r="H56" s="32">
        <v>41800</v>
      </c>
      <c r="I56" s="33" t="s">
        <v>52</v>
      </c>
      <c r="J56" s="31">
        <v>1236</v>
      </c>
      <c r="K56" s="31" t="s">
        <v>26</v>
      </c>
      <c r="L56" s="31" t="s">
        <v>27</v>
      </c>
      <c r="M56" s="31" t="s">
        <v>28</v>
      </c>
      <c r="N56" s="31"/>
      <c r="O56" s="199"/>
      <c r="P56" s="199"/>
      <c r="Q56" s="200"/>
      <c r="R56" s="31">
        <v>0</v>
      </c>
      <c r="S56" s="31">
        <v>0</v>
      </c>
      <c r="T56" s="31">
        <v>2</v>
      </c>
      <c r="U56" s="208"/>
      <c r="V56" s="208"/>
      <c r="W56" s="33" t="s">
        <v>29</v>
      </c>
      <c r="X56" s="31" t="s">
        <v>55</v>
      </c>
      <c r="Y56" s="33" t="s">
        <v>31</v>
      </c>
      <c r="Z56" s="31" t="s">
        <v>32</v>
      </c>
      <c r="AA56" s="31" t="s">
        <v>33</v>
      </c>
      <c r="AB56" s="33" t="s">
        <v>34</v>
      </c>
      <c r="AC56" s="33" t="s">
        <v>35</v>
      </c>
      <c r="AD56" s="33" t="s">
        <v>53</v>
      </c>
      <c r="AE56" s="93"/>
    </row>
    <row r="57" spans="1:31" x14ac:dyDescent="0.25">
      <c r="B57" s="31">
        <v>3009</v>
      </c>
      <c r="C57" s="31">
        <v>3023</v>
      </c>
      <c r="D57" s="31"/>
      <c r="E57" s="31"/>
      <c r="F57" s="31"/>
      <c r="G57" s="31"/>
      <c r="H57" s="32">
        <v>41724</v>
      </c>
      <c r="I57" s="33" t="s">
        <v>44</v>
      </c>
      <c r="J57" s="31">
        <v>725</v>
      </c>
      <c r="K57" s="31" t="s">
        <v>26</v>
      </c>
      <c r="L57" s="31" t="s">
        <v>27</v>
      </c>
      <c r="M57" s="31" t="s">
        <v>28</v>
      </c>
      <c r="N57" s="31"/>
      <c r="O57" s="199"/>
      <c r="P57" s="199"/>
      <c r="Q57" s="200"/>
      <c r="R57" s="31">
        <v>0</v>
      </c>
      <c r="S57" s="31">
        <v>0</v>
      </c>
      <c r="T57" s="31">
        <v>1</v>
      </c>
      <c r="U57" s="208"/>
      <c r="V57" s="208"/>
      <c r="W57" s="33" t="s">
        <v>29</v>
      </c>
      <c r="X57" s="31" t="s">
        <v>55</v>
      </c>
      <c r="Y57" s="33" t="s">
        <v>31</v>
      </c>
      <c r="Z57" s="31" t="s">
        <v>32</v>
      </c>
      <c r="AA57" s="31" t="s">
        <v>33</v>
      </c>
      <c r="AB57" s="33" t="s">
        <v>34</v>
      </c>
      <c r="AC57" s="33" t="s">
        <v>35</v>
      </c>
      <c r="AD57" s="31" t="s">
        <v>36</v>
      </c>
      <c r="AE57" s="93"/>
    </row>
    <row r="58" spans="1:31" x14ac:dyDescent="0.25">
      <c r="B58" s="31">
        <v>3009</v>
      </c>
      <c r="C58" s="31">
        <v>3023</v>
      </c>
      <c r="D58" s="31"/>
      <c r="E58" s="31"/>
      <c r="F58" s="31"/>
      <c r="G58" s="31"/>
      <c r="H58" s="32">
        <v>41746</v>
      </c>
      <c r="I58" s="33" t="s">
        <v>37</v>
      </c>
      <c r="J58" s="31">
        <v>1658</v>
      </c>
      <c r="K58" s="31" t="s">
        <v>26</v>
      </c>
      <c r="L58" s="31" t="s">
        <v>27</v>
      </c>
      <c r="M58" s="31" t="s">
        <v>28</v>
      </c>
      <c r="N58" s="31"/>
      <c r="O58" s="199"/>
      <c r="P58" s="199"/>
      <c r="Q58" s="200"/>
      <c r="R58" s="31">
        <v>0</v>
      </c>
      <c r="S58" s="31">
        <v>0</v>
      </c>
      <c r="T58" s="31">
        <v>1</v>
      </c>
      <c r="U58" s="208"/>
      <c r="V58" s="208"/>
      <c r="W58" s="33" t="s">
        <v>29</v>
      </c>
      <c r="X58" s="31" t="s">
        <v>65</v>
      </c>
      <c r="Y58" s="33" t="s">
        <v>31</v>
      </c>
      <c r="Z58" s="31" t="s">
        <v>32</v>
      </c>
      <c r="AA58" s="31" t="s">
        <v>33</v>
      </c>
      <c r="AB58" s="33" t="s">
        <v>34</v>
      </c>
      <c r="AC58" s="33" t="s">
        <v>35</v>
      </c>
      <c r="AD58" s="31" t="s">
        <v>36</v>
      </c>
      <c r="AE58" s="93"/>
    </row>
    <row r="59" spans="1:31" x14ac:dyDescent="0.25">
      <c r="B59" s="31">
        <v>3009</v>
      </c>
      <c r="C59" s="31">
        <v>3023</v>
      </c>
      <c r="D59" s="31"/>
      <c r="E59" s="31"/>
      <c r="F59" s="31"/>
      <c r="G59" s="31"/>
      <c r="H59" s="32">
        <v>41782</v>
      </c>
      <c r="I59" s="33" t="s">
        <v>54</v>
      </c>
      <c r="J59" s="31">
        <v>732</v>
      </c>
      <c r="K59" s="31" t="s">
        <v>26</v>
      </c>
      <c r="L59" s="33" t="s">
        <v>38</v>
      </c>
      <c r="M59" s="31" t="s">
        <v>39</v>
      </c>
      <c r="N59" s="31"/>
      <c r="O59" s="199"/>
      <c r="P59" s="199"/>
      <c r="Q59" s="200"/>
      <c r="R59" s="31">
        <v>0</v>
      </c>
      <c r="S59" s="31">
        <v>0</v>
      </c>
      <c r="T59" s="31">
        <v>1</v>
      </c>
      <c r="U59" s="208"/>
      <c r="V59" s="208"/>
      <c r="W59" s="33" t="s">
        <v>29</v>
      </c>
      <c r="X59" s="31" t="s">
        <v>55</v>
      </c>
      <c r="Y59" s="33" t="s">
        <v>40</v>
      </c>
      <c r="Z59" s="31" t="s">
        <v>32</v>
      </c>
      <c r="AA59" s="31" t="s">
        <v>33</v>
      </c>
      <c r="AB59" s="33" t="s">
        <v>34</v>
      </c>
      <c r="AC59" s="33" t="s">
        <v>35</v>
      </c>
      <c r="AD59" s="33" t="s">
        <v>43</v>
      </c>
      <c r="AE59" s="93"/>
    </row>
    <row r="60" spans="1:31" x14ac:dyDescent="0.25">
      <c r="A60">
        <v>2015</v>
      </c>
      <c r="B60" s="31">
        <v>3009</v>
      </c>
      <c r="C60" s="31">
        <v>3023</v>
      </c>
      <c r="D60" s="31"/>
      <c r="E60" s="31"/>
      <c r="F60" s="31"/>
      <c r="G60" s="31"/>
      <c r="H60" s="32">
        <v>42016</v>
      </c>
      <c r="I60" s="33" t="s">
        <v>25</v>
      </c>
      <c r="J60" s="31">
        <v>1302</v>
      </c>
      <c r="K60" s="31" t="s">
        <v>26</v>
      </c>
      <c r="L60" s="31" t="s">
        <v>27</v>
      </c>
      <c r="M60" s="31" t="s">
        <v>28</v>
      </c>
      <c r="N60" s="31"/>
      <c r="O60" s="199"/>
      <c r="P60" s="199"/>
      <c r="Q60" s="200"/>
      <c r="R60" s="31">
        <v>0</v>
      </c>
      <c r="S60" s="31">
        <v>0</v>
      </c>
      <c r="T60" s="31">
        <v>1</v>
      </c>
      <c r="U60" s="208"/>
      <c r="V60" s="208"/>
      <c r="W60" s="33" t="s">
        <v>29</v>
      </c>
      <c r="X60" s="31" t="s">
        <v>55</v>
      </c>
      <c r="Y60" s="33" t="s">
        <v>31</v>
      </c>
      <c r="Z60" s="31" t="s">
        <v>32</v>
      </c>
      <c r="AA60" s="31" t="s">
        <v>33</v>
      </c>
      <c r="AB60" s="33" t="s">
        <v>34</v>
      </c>
      <c r="AC60" s="33" t="s">
        <v>35</v>
      </c>
      <c r="AD60" s="31" t="s">
        <v>57</v>
      </c>
      <c r="AE60" s="93"/>
    </row>
    <row r="61" spans="1:31" x14ac:dyDescent="0.25">
      <c r="A61">
        <v>2016</v>
      </c>
      <c r="B61" s="31">
        <v>3009</v>
      </c>
      <c r="C61" s="31">
        <v>3023</v>
      </c>
      <c r="D61" s="31"/>
      <c r="E61" s="31"/>
      <c r="F61" s="31"/>
      <c r="G61" s="31"/>
      <c r="H61" s="32">
        <v>42516</v>
      </c>
      <c r="I61" s="33" t="s">
        <v>37</v>
      </c>
      <c r="J61" s="31">
        <v>1020</v>
      </c>
      <c r="K61" s="31" t="s">
        <v>26</v>
      </c>
      <c r="L61" s="31" t="s">
        <v>27</v>
      </c>
      <c r="M61" s="31" t="s">
        <v>28</v>
      </c>
      <c r="N61" s="31"/>
      <c r="O61" s="199"/>
      <c r="P61" s="199"/>
      <c r="Q61" s="200"/>
      <c r="R61" s="31">
        <v>0</v>
      </c>
      <c r="S61" s="31">
        <v>0</v>
      </c>
      <c r="T61" s="31">
        <v>1</v>
      </c>
      <c r="U61" s="208"/>
      <c r="V61" s="208"/>
      <c r="W61" s="33" t="s">
        <v>29</v>
      </c>
      <c r="X61" s="31" t="s">
        <v>55</v>
      </c>
      <c r="Y61" s="33" t="s">
        <v>31</v>
      </c>
      <c r="Z61" s="31" t="s">
        <v>32</v>
      </c>
      <c r="AA61" s="31" t="s">
        <v>33</v>
      </c>
      <c r="AB61" s="33" t="s">
        <v>34</v>
      </c>
      <c r="AC61" s="33" t="s">
        <v>35</v>
      </c>
      <c r="AD61" s="31" t="s">
        <v>36</v>
      </c>
      <c r="AE61" s="93"/>
    </row>
    <row r="62" spans="1:31" x14ac:dyDescent="0.25">
      <c r="B62" s="31">
        <v>3009</v>
      </c>
      <c r="C62" s="31">
        <v>3023</v>
      </c>
      <c r="D62" s="31"/>
      <c r="E62" s="31"/>
      <c r="F62" s="31"/>
      <c r="G62" s="31"/>
      <c r="H62" s="32">
        <v>42682</v>
      </c>
      <c r="I62" s="33" t="s">
        <v>52</v>
      </c>
      <c r="J62" s="31">
        <v>2309</v>
      </c>
      <c r="K62" s="31" t="s">
        <v>26</v>
      </c>
      <c r="L62" s="31" t="s">
        <v>27</v>
      </c>
      <c r="M62" s="31" t="s">
        <v>28</v>
      </c>
      <c r="N62" s="31"/>
      <c r="O62" s="199"/>
      <c r="P62" s="199"/>
      <c r="Q62" s="200"/>
      <c r="R62" s="31">
        <v>0</v>
      </c>
      <c r="S62" s="31">
        <v>0</v>
      </c>
      <c r="T62" s="31">
        <v>1</v>
      </c>
      <c r="U62" s="208"/>
      <c r="V62" s="208"/>
      <c r="W62" s="33" t="s">
        <v>29</v>
      </c>
      <c r="X62" s="31" t="s">
        <v>55</v>
      </c>
      <c r="Y62" s="33" t="s">
        <v>31</v>
      </c>
      <c r="Z62" s="31" t="s">
        <v>32</v>
      </c>
      <c r="AA62" s="31" t="s">
        <v>33</v>
      </c>
      <c r="AB62" s="33" t="s">
        <v>34</v>
      </c>
      <c r="AC62" s="33" t="s">
        <v>35</v>
      </c>
      <c r="AD62" s="33" t="s">
        <v>47</v>
      </c>
      <c r="AE62" s="93"/>
    </row>
    <row r="63" spans="1:31" x14ac:dyDescent="0.25">
      <c r="A63">
        <v>2011</v>
      </c>
      <c r="B63" s="49">
        <v>3011</v>
      </c>
      <c r="C63" s="49"/>
      <c r="D63" s="49"/>
      <c r="E63" s="97" t="s">
        <v>85</v>
      </c>
      <c r="F63" s="97" t="s">
        <v>86</v>
      </c>
      <c r="G63" s="49"/>
      <c r="H63" s="50">
        <v>40636</v>
      </c>
      <c r="I63" s="51" t="s">
        <v>61</v>
      </c>
      <c r="J63" s="49">
        <v>920</v>
      </c>
      <c r="K63" s="49" t="s">
        <v>26</v>
      </c>
      <c r="L63" s="49" t="s">
        <v>27</v>
      </c>
      <c r="M63" s="49" t="s">
        <v>28</v>
      </c>
      <c r="N63" s="98">
        <v>15600</v>
      </c>
      <c r="O63" s="201">
        <v>3</v>
      </c>
      <c r="P63" s="201">
        <v>3</v>
      </c>
      <c r="Q63" s="202">
        <f>P63/O63</f>
        <v>1</v>
      </c>
      <c r="R63" s="49">
        <v>0</v>
      </c>
      <c r="S63" s="49">
        <v>0</v>
      </c>
      <c r="T63" s="49">
        <v>1</v>
      </c>
      <c r="U63" s="209">
        <f>O63/(365*7*N63)*1000000</f>
        <v>7.5267198554869783E-2</v>
      </c>
      <c r="V63" s="209">
        <f>P63/(365*7*N63)*1000000</f>
        <v>7.5267198554869783E-2</v>
      </c>
      <c r="W63" s="51" t="s">
        <v>29</v>
      </c>
      <c r="X63" s="52" t="s">
        <v>48</v>
      </c>
      <c r="Y63" s="51" t="s">
        <v>31</v>
      </c>
      <c r="Z63" s="51" t="s">
        <v>2</v>
      </c>
      <c r="AA63" s="51" t="s">
        <v>49</v>
      </c>
      <c r="AB63" s="51" t="s">
        <v>34</v>
      </c>
      <c r="AC63" s="49" t="s">
        <v>50</v>
      </c>
      <c r="AD63" s="49" t="s">
        <v>36</v>
      </c>
      <c r="AE63" s="93"/>
    </row>
    <row r="64" spans="1:31" x14ac:dyDescent="0.25">
      <c r="A64">
        <v>2013</v>
      </c>
      <c r="B64" s="49">
        <v>3011</v>
      </c>
      <c r="C64" s="49"/>
      <c r="D64" s="49"/>
      <c r="E64" s="49"/>
      <c r="F64" s="49"/>
      <c r="G64" s="49"/>
      <c r="H64" s="50">
        <v>41619</v>
      </c>
      <c r="I64" s="51" t="s">
        <v>44</v>
      </c>
      <c r="J64" s="49">
        <v>1720</v>
      </c>
      <c r="K64" s="49" t="s">
        <v>26</v>
      </c>
      <c r="L64" s="49" t="s">
        <v>27</v>
      </c>
      <c r="M64" s="49" t="s">
        <v>59</v>
      </c>
      <c r="N64" s="49"/>
      <c r="O64" s="201"/>
      <c r="P64" s="201"/>
      <c r="Q64" s="202"/>
      <c r="R64" s="49">
        <v>0</v>
      </c>
      <c r="S64" s="49">
        <v>0</v>
      </c>
      <c r="T64" s="49">
        <v>1</v>
      </c>
      <c r="U64" s="209"/>
      <c r="V64" s="209"/>
      <c r="W64" s="51" t="s">
        <v>29</v>
      </c>
      <c r="X64" s="52" t="s">
        <v>48</v>
      </c>
      <c r="Y64" s="51" t="s">
        <v>31</v>
      </c>
      <c r="Z64" s="51" t="s">
        <v>2</v>
      </c>
      <c r="AA64" s="51" t="s">
        <v>49</v>
      </c>
      <c r="AB64" s="51" t="s">
        <v>34</v>
      </c>
      <c r="AC64" s="49" t="s">
        <v>50</v>
      </c>
      <c r="AD64" s="49" t="s">
        <v>36</v>
      </c>
      <c r="AE64" s="93"/>
    </row>
    <row r="65" spans="1:31" x14ac:dyDescent="0.25">
      <c r="A65">
        <v>2015</v>
      </c>
      <c r="B65" s="49">
        <v>3011</v>
      </c>
      <c r="C65" s="49"/>
      <c r="D65" s="49"/>
      <c r="E65" s="49"/>
      <c r="F65" s="49"/>
      <c r="G65" s="49"/>
      <c r="H65" s="50">
        <v>42285</v>
      </c>
      <c r="I65" s="51" t="s">
        <v>37</v>
      </c>
      <c r="J65" s="49">
        <v>705</v>
      </c>
      <c r="K65" s="49" t="s">
        <v>26</v>
      </c>
      <c r="L65" s="49" t="s">
        <v>27</v>
      </c>
      <c r="M65" s="49" t="s">
        <v>28</v>
      </c>
      <c r="N65" s="49"/>
      <c r="O65" s="201"/>
      <c r="P65" s="201"/>
      <c r="Q65" s="202"/>
      <c r="R65" s="49">
        <v>0</v>
      </c>
      <c r="S65" s="49">
        <v>0</v>
      </c>
      <c r="T65" s="49">
        <v>1</v>
      </c>
      <c r="U65" s="209"/>
      <c r="V65" s="209"/>
      <c r="W65" s="51" t="s">
        <v>29</v>
      </c>
      <c r="X65" s="52" t="s">
        <v>48</v>
      </c>
      <c r="Y65" s="51" t="s">
        <v>31</v>
      </c>
      <c r="Z65" s="49" t="s">
        <v>32</v>
      </c>
      <c r="AA65" s="49" t="s">
        <v>33</v>
      </c>
      <c r="AB65" s="51" t="s">
        <v>34</v>
      </c>
      <c r="AC65" s="51" t="s">
        <v>35</v>
      </c>
      <c r="AD65" s="49" t="s">
        <v>36</v>
      </c>
      <c r="AE65" s="93"/>
    </row>
    <row r="66" spans="1:31" x14ac:dyDescent="0.25">
      <c r="A66">
        <v>2011</v>
      </c>
      <c r="B66" s="58">
        <v>3009</v>
      </c>
      <c r="C66" s="58">
        <v>3010</v>
      </c>
      <c r="D66" s="95" t="s">
        <v>85</v>
      </c>
      <c r="E66" s="95" t="s">
        <v>84</v>
      </c>
      <c r="F66" s="95" t="s">
        <v>87</v>
      </c>
      <c r="G66" s="96">
        <v>520</v>
      </c>
      <c r="H66" s="59">
        <v>40645</v>
      </c>
      <c r="I66" s="60" t="s">
        <v>52</v>
      </c>
      <c r="J66" s="58">
        <v>900</v>
      </c>
      <c r="K66" s="58" t="s">
        <v>26</v>
      </c>
      <c r="L66" s="58" t="s">
        <v>27</v>
      </c>
      <c r="M66" s="58" t="s">
        <v>28</v>
      </c>
      <c r="N66" s="96">
        <v>6000</v>
      </c>
      <c r="O66" s="199">
        <v>2</v>
      </c>
      <c r="P66" s="199">
        <v>2</v>
      </c>
      <c r="Q66" s="200">
        <f>P66/O66</f>
        <v>1</v>
      </c>
      <c r="R66" s="58">
        <v>0</v>
      </c>
      <c r="S66" s="58">
        <v>0</v>
      </c>
      <c r="T66" s="58">
        <v>1</v>
      </c>
      <c r="U66" s="210">
        <f>O66/(365*N66*7)*1000000</f>
        <v>0.13046314416177432</v>
      </c>
      <c r="V66" s="210">
        <f>P66/(365*N66*7)*1000000</f>
        <v>0.13046314416177432</v>
      </c>
      <c r="W66" s="60" t="s">
        <v>29</v>
      </c>
      <c r="X66" s="60" t="s">
        <v>45</v>
      </c>
      <c r="Y66" s="60" t="s">
        <v>31</v>
      </c>
      <c r="Z66" s="58" t="s">
        <v>32</v>
      </c>
      <c r="AA66" s="58" t="s">
        <v>33</v>
      </c>
      <c r="AB66" s="60" t="s">
        <v>34</v>
      </c>
      <c r="AC66" s="60" t="s">
        <v>35</v>
      </c>
      <c r="AD66" s="60" t="s">
        <v>47</v>
      </c>
      <c r="AE66" s="93"/>
    </row>
    <row r="67" spans="1:31" x14ac:dyDescent="0.25">
      <c r="A67">
        <v>2016</v>
      </c>
      <c r="B67" s="58">
        <v>3009</v>
      </c>
      <c r="C67" s="58">
        <v>3010</v>
      </c>
      <c r="D67" s="58"/>
      <c r="E67" s="58"/>
      <c r="F67" s="58"/>
      <c r="G67" s="58"/>
      <c r="H67" s="59">
        <v>42517</v>
      </c>
      <c r="I67" s="60" t="s">
        <v>54</v>
      </c>
      <c r="J67" s="58">
        <v>1520</v>
      </c>
      <c r="K67" s="58" t="s">
        <v>26</v>
      </c>
      <c r="L67" s="58" t="s">
        <v>27</v>
      </c>
      <c r="M67" s="58" t="s">
        <v>28</v>
      </c>
      <c r="N67" s="58"/>
      <c r="O67" s="199"/>
      <c r="P67" s="199"/>
      <c r="Q67" s="200"/>
      <c r="R67" s="58">
        <v>0</v>
      </c>
      <c r="S67" s="58">
        <v>0</v>
      </c>
      <c r="T67" s="58">
        <v>1</v>
      </c>
      <c r="U67" s="210"/>
      <c r="V67" s="210"/>
      <c r="W67" s="60" t="s">
        <v>29</v>
      </c>
      <c r="X67" s="60" t="s">
        <v>45</v>
      </c>
      <c r="Y67" s="60" t="s">
        <v>31</v>
      </c>
      <c r="Z67" s="58" t="s">
        <v>32</v>
      </c>
      <c r="AA67" s="58" t="s">
        <v>33</v>
      </c>
      <c r="AB67" s="60" t="s">
        <v>34</v>
      </c>
      <c r="AC67" s="60" t="s">
        <v>35</v>
      </c>
      <c r="AD67" s="58" t="s">
        <v>36</v>
      </c>
      <c r="AE67" s="93"/>
    </row>
    <row r="68" spans="1:31" x14ac:dyDescent="0.25">
      <c r="A68">
        <v>2011</v>
      </c>
      <c r="B68">
        <v>3022</v>
      </c>
      <c r="E68" s="97" t="s">
        <v>78</v>
      </c>
      <c r="F68" s="97" t="s">
        <v>81</v>
      </c>
      <c r="H68" s="1">
        <v>40871</v>
      </c>
      <c r="I68" s="2" t="s">
        <v>37</v>
      </c>
      <c r="J68">
        <v>800</v>
      </c>
      <c r="K68" t="s">
        <v>26</v>
      </c>
      <c r="L68" t="s">
        <v>27</v>
      </c>
      <c r="M68" t="s">
        <v>28</v>
      </c>
      <c r="N68" s="98">
        <v>36500</v>
      </c>
      <c r="O68" s="98">
        <v>1</v>
      </c>
      <c r="P68" s="98">
        <v>1</v>
      </c>
      <c r="Q68" s="108">
        <f>P68/O68</f>
        <v>1</v>
      </c>
      <c r="R68">
        <v>0</v>
      </c>
      <c r="S68">
        <v>0</v>
      </c>
      <c r="T68">
        <v>1</v>
      </c>
      <c r="U68" s="124">
        <f>O68/(365*7*N68)*1000000</f>
        <v>1.072299815028282E-2</v>
      </c>
      <c r="V68" s="124">
        <f>P68/(365*7*N68)*1000000</f>
        <v>1.072299815028282E-2</v>
      </c>
      <c r="W68" s="2" t="s">
        <v>29</v>
      </c>
      <c r="X68" s="3" t="s">
        <v>48</v>
      </c>
      <c r="Y68" s="2" t="s">
        <v>31</v>
      </c>
      <c r="Z68" s="2" t="s">
        <v>41</v>
      </c>
      <c r="AA68" t="s">
        <v>42</v>
      </c>
      <c r="AB68" s="2" t="s">
        <v>34</v>
      </c>
      <c r="AC68" t="s">
        <v>46</v>
      </c>
      <c r="AD68" t="s">
        <v>36</v>
      </c>
      <c r="AE68" s="93"/>
    </row>
    <row r="69" spans="1:31" x14ac:dyDescent="0.25">
      <c r="A69">
        <v>2012</v>
      </c>
      <c r="B69" s="64">
        <v>3008</v>
      </c>
      <c r="C69" s="64">
        <v>3009</v>
      </c>
      <c r="D69" s="95" t="s">
        <v>85</v>
      </c>
      <c r="E69" s="95" t="s">
        <v>88</v>
      </c>
      <c r="F69" s="95" t="s">
        <v>84</v>
      </c>
      <c r="G69" s="96">
        <v>970</v>
      </c>
      <c r="H69" s="65">
        <v>41252</v>
      </c>
      <c r="I69" s="66" t="s">
        <v>61</v>
      </c>
      <c r="J69" s="64">
        <v>1645</v>
      </c>
      <c r="K69" s="64" t="s">
        <v>26</v>
      </c>
      <c r="L69" s="64" t="s">
        <v>27</v>
      </c>
      <c r="M69" s="64" t="s">
        <v>28</v>
      </c>
      <c r="N69" s="96">
        <v>9000</v>
      </c>
      <c r="O69" s="199">
        <v>4</v>
      </c>
      <c r="P69" s="199">
        <v>4</v>
      </c>
      <c r="Q69" s="200">
        <f>P69/O69</f>
        <v>1</v>
      </c>
      <c r="R69" s="64">
        <v>0</v>
      </c>
      <c r="S69" s="64">
        <v>0</v>
      </c>
      <c r="T69" s="64">
        <v>1</v>
      </c>
      <c r="U69" s="215">
        <f>O69/(365*7*N69)*1000000</f>
        <v>0.17395085888236575</v>
      </c>
      <c r="V69" s="215">
        <f>P69/(365*7*N69)*1000000</f>
        <v>0.17395085888236575</v>
      </c>
      <c r="W69" s="66" t="s">
        <v>29</v>
      </c>
      <c r="X69" s="66" t="s">
        <v>45</v>
      </c>
      <c r="Y69" s="66" t="s">
        <v>31</v>
      </c>
      <c r="Z69" s="64" t="s">
        <v>32</v>
      </c>
      <c r="AA69" s="64" t="s">
        <v>33</v>
      </c>
      <c r="AB69" s="66" t="s">
        <v>34</v>
      </c>
      <c r="AC69" s="66" t="s">
        <v>35</v>
      </c>
      <c r="AD69" s="64" t="s">
        <v>36</v>
      </c>
      <c r="AE69" s="93"/>
    </row>
    <row r="70" spans="1:31" x14ac:dyDescent="0.25">
      <c r="A70">
        <v>2014</v>
      </c>
      <c r="B70" s="64">
        <v>3008</v>
      </c>
      <c r="C70" s="64">
        <v>3009</v>
      </c>
      <c r="D70" s="64"/>
      <c r="E70" s="64"/>
      <c r="F70" s="64"/>
      <c r="G70" s="64"/>
      <c r="H70" s="65">
        <v>41929</v>
      </c>
      <c r="I70" s="66" t="s">
        <v>54</v>
      </c>
      <c r="J70" s="64">
        <v>1015</v>
      </c>
      <c r="K70" s="64" t="s">
        <v>26</v>
      </c>
      <c r="L70" s="64" t="s">
        <v>27</v>
      </c>
      <c r="M70" s="64" t="s">
        <v>28</v>
      </c>
      <c r="N70" s="64"/>
      <c r="O70" s="199"/>
      <c r="P70" s="199"/>
      <c r="Q70" s="200"/>
      <c r="R70" s="64">
        <v>0</v>
      </c>
      <c r="S70" s="64">
        <v>0</v>
      </c>
      <c r="T70" s="64">
        <v>1</v>
      </c>
      <c r="U70" s="215"/>
      <c r="V70" s="215"/>
      <c r="W70" s="66" t="s">
        <v>29</v>
      </c>
      <c r="X70" s="66" t="s">
        <v>45</v>
      </c>
      <c r="Y70" s="66" t="s">
        <v>31</v>
      </c>
      <c r="Z70" s="64" t="s">
        <v>32</v>
      </c>
      <c r="AA70" s="64" t="s">
        <v>33</v>
      </c>
      <c r="AB70" s="66" t="s">
        <v>34</v>
      </c>
      <c r="AC70" s="66" t="s">
        <v>35</v>
      </c>
      <c r="AD70" s="64" t="s">
        <v>36</v>
      </c>
      <c r="AE70" s="93"/>
    </row>
    <row r="71" spans="1:31" x14ac:dyDescent="0.25">
      <c r="A71">
        <v>2015</v>
      </c>
      <c r="B71" s="64">
        <v>3008</v>
      </c>
      <c r="C71" s="64">
        <v>3009</v>
      </c>
      <c r="D71" s="64"/>
      <c r="E71" s="64"/>
      <c r="F71" s="64"/>
      <c r="G71" s="64"/>
      <c r="H71" s="65">
        <v>42236</v>
      </c>
      <c r="I71" s="66" t="s">
        <v>37</v>
      </c>
      <c r="J71" s="64">
        <v>800</v>
      </c>
      <c r="K71" s="64" t="s">
        <v>26</v>
      </c>
      <c r="L71" s="64" t="s">
        <v>27</v>
      </c>
      <c r="M71" s="64" t="s">
        <v>28</v>
      </c>
      <c r="N71" s="64"/>
      <c r="O71" s="199"/>
      <c r="P71" s="199"/>
      <c r="Q71" s="200"/>
      <c r="R71" s="64">
        <v>0</v>
      </c>
      <c r="S71" s="64">
        <v>0</v>
      </c>
      <c r="T71" s="64">
        <v>1</v>
      </c>
      <c r="U71" s="215"/>
      <c r="V71" s="215"/>
      <c r="W71" s="66" t="s">
        <v>29</v>
      </c>
      <c r="X71" s="66" t="s">
        <v>30</v>
      </c>
      <c r="Y71" s="66" t="s">
        <v>31</v>
      </c>
      <c r="Z71" s="64" t="s">
        <v>32</v>
      </c>
      <c r="AA71" s="64" t="s">
        <v>33</v>
      </c>
      <c r="AB71" s="66" t="s">
        <v>34</v>
      </c>
      <c r="AC71" s="66" t="s">
        <v>35</v>
      </c>
      <c r="AD71" s="64" t="s">
        <v>57</v>
      </c>
      <c r="AE71" s="93"/>
    </row>
    <row r="72" spans="1:31" x14ac:dyDescent="0.25">
      <c r="B72" s="64">
        <v>3008</v>
      </c>
      <c r="C72" s="64">
        <v>3009</v>
      </c>
      <c r="D72" s="64"/>
      <c r="E72" s="64"/>
      <c r="F72" s="64"/>
      <c r="G72" s="64"/>
      <c r="H72" s="65">
        <v>42333</v>
      </c>
      <c r="I72" s="66" t="s">
        <v>44</v>
      </c>
      <c r="J72" s="64">
        <v>1715</v>
      </c>
      <c r="K72" s="64" t="s">
        <v>26</v>
      </c>
      <c r="L72" s="64" t="s">
        <v>27</v>
      </c>
      <c r="M72" s="64" t="s">
        <v>28</v>
      </c>
      <c r="N72" s="64"/>
      <c r="O72" s="199"/>
      <c r="P72" s="199"/>
      <c r="Q72" s="200"/>
      <c r="R72" s="64">
        <v>0</v>
      </c>
      <c r="S72" s="64">
        <v>0</v>
      </c>
      <c r="T72" s="64">
        <v>1</v>
      </c>
      <c r="U72" s="215"/>
      <c r="V72" s="215"/>
      <c r="W72" s="66" t="s">
        <v>29</v>
      </c>
      <c r="X72" s="66" t="s">
        <v>45</v>
      </c>
      <c r="Y72" s="66" t="s">
        <v>31</v>
      </c>
      <c r="Z72" s="64" t="s">
        <v>32</v>
      </c>
      <c r="AA72" s="64" t="s">
        <v>33</v>
      </c>
      <c r="AB72" s="66" t="s">
        <v>34</v>
      </c>
      <c r="AC72" s="66" t="s">
        <v>35</v>
      </c>
      <c r="AD72" s="64" t="s">
        <v>36</v>
      </c>
      <c r="AE72" s="93"/>
    </row>
    <row r="73" spans="1:31" x14ac:dyDescent="0.25">
      <c r="A73">
        <v>2012</v>
      </c>
      <c r="B73" s="45">
        <v>3011</v>
      </c>
      <c r="C73" s="45">
        <v>3012</v>
      </c>
      <c r="D73" s="95" t="s">
        <v>85</v>
      </c>
      <c r="E73" s="95" t="s">
        <v>86</v>
      </c>
      <c r="F73" s="95" t="s">
        <v>89</v>
      </c>
      <c r="G73" s="96">
        <v>830</v>
      </c>
      <c r="H73" s="46">
        <v>40925</v>
      </c>
      <c r="I73" s="47" t="s">
        <v>52</v>
      </c>
      <c r="J73" s="45">
        <v>1630</v>
      </c>
      <c r="K73" s="45" t="s">
        <v>26</v>
      </c>
      <c r="L73" s="45" t="s">
        <v>27</v>
      </c>
      <c r="M73" s="45" t="s">
        <v>28</v>
      </c>
      <c r="N73" s="96">
        <v>8400</v>
      </c>
      <c r="O73" s="199">
        <v>5</v>
      </c>
      <c r="P73" s="199">
        <v>5</v>
      </c>
      <c r="Q73" s="200">
        <f>P73/O73</f>
        <v>1</v>
      </c>
      <c r="R73" s="45">
        <v>0</v>
      </c>
      <c r="S73" s="45">
        <v>1</v>
      </c>
      <c r="T73" s="45">
        <v>0</v>
      </c>
      <c r="U73" s="216">
        <f>O73/(365*7*N73)*1000000</f>
        <v>0.23296990028888268</v>
      </c>
      <c r="V73" s="216">
        <f>P73/(365*7*N73)*1000000</f>
        <v>0.23296990028888268</v>
      </c>
      <c r="W73" s="47" t="s">
        <v>29</v>
      </c>
      <c r="X73" s="53" t="s">
        <v>48</v>
      </c>
      <c r="Y73" s="47" t="s">
        <v>31</v>
      </c>
      <c r="Z73" s="47" t="s">
        <v>41</v>
      </c>
      <c r="AA73" s="45" t="s">
        <v>42</v>
      </c>
      <c r="AB73" s="47" t="s">
        <v>34</v>
      </c>
      <c r="AC73" s="45" t="s">
        <v>56</v>
      </c>
      <c r="AD73" s="45" t="s">
        <v>36</v>
      </c>
      <c r="AE73" s="93"/>
    </row>
    <row r="74" spans="1:31" x14ac:dyDescent="0.25">
      <c r="A74">
        <v>2015</v>
      </c>
      <c r="B74" s="45">
        <v>3011</v>
      </c>
      <c r="C74" s="45">
        <v>3012</v>
      </c>
      <c r="D74" s="45"/>
      <c r="E74" s="45"/>
      <c r="F74" s="45"/>
      <c r="G74" s="45"/>
      <c r="H74" s="46">
        <v>42347</v>
      </c>
      <c r="I74" s="47" t="s">
        <v>44</v>
      </c>
      <c r="J74" s="45">
        <v>1703</v>
      </c>
      <c r="K74" s="45" t="s">
        <v>26</v>
      </c>
      <c r="L74" s="45" t="s">
        <v>27</v>
      </c>
      <c r="M74" s="45" t="s">
        <v>28</v>
      </c>
      <c r="N74" s="45"/>
      <c r="O74" s="199"/>
      <c r="P74" s="199"/>
      <c r="Q74" s="200"/>
      <c r="R74" s="45">
        <v>0</v>
      </c>
      <c r="S74" s="45">
        <v>1</v>
      </c>
      <c r="T74" s="45">
        <v>0</v>
      </c>
      <c r="U74" s="216"/>
      <c r="V74" s="216"/>
      <c r="W74" s="47" t="s">
        <v>29</v>
      </c>
      <c r="X74" s="47" t="s">
        <v>30</v>
      </c>
      <c r="Y74" s="47" t="s">
        <v>31</v>
      </c>
      <c r="Z74" s="45" t="s">
        <v>32</v>
      </c>
      <c r="AA74" s="45" t="s">
        <v>33</v>
      </c>
      <c r="AB74" s="47" t="s">
        <v>34</v>
      </c>
      <c r="AC74" s="47" t="s">
        <v>35</v>
      </c>
      <c r="AD74" s="45" t="s">
        <v>36</v>
      </c>
      <c r="AE74" s="93"/>
    </row>
    <row r="75" spans="1:31" x14ac:dyDescent="0.25">
      <c r="A75">
        <v>2016</v>
      </c>
      <c r="B75" s="45">
        <v>3011</v>
      </c>
      <c r="C75" s="45">
        <v>3012</v>
      </c>
      <c r="D75" s="45"/>
      <c r="E75" s="45"/>
      <c r="F75" s="45"/>
      <c r="G75" s="45"/>
      <c r="H75" s="46">
        <v>42500</v>
      </c>
      <c r="I75" s="47" t="s">
        <v>52</v>
      </c>
      <c r="J75" s="45">
        <v>1057</v>
      </c>
      <c r="K75" s="45" t="s">
        <v>26</v>
      </c>
      <c r="L75" s="45" t="s">
        <v>27</v>
      </c>
      <c r="M75" s="45" t="s">
        <v>28</v>
      </c>
      <c r="N75" s="45"/>
      <c r="O75" s="199"/>
      <c r="P75" s="199"/>
      <c r="Q75" s="200"/>
      <c r="R75" s="45">
        <v>0</v>
      </c>
      <c r="S75" s="45">
        <v>0</v>
      </c>
      <c r="T75" s="45">
        <v>2</v>
      </c>
      <c r="U75" s="216"/>
      <c r="V75" s="216"/>
      <c r="W75" s="47" t="s">
        <v>29</v>
      </c>
      <c r="X75" s="47" t="s">
        <v>30</v>
      </c>
      <c r="Y75" s="47" t="s">
        <v>31</v>
      </c>
      <c r="Z75" s="45" t="s">
        <v>32</v>
      </c>
      <c r="AA75" s="45" t="s">
        <v>33</v>
      </c>
      <c r="AB75" s="47" t="s">
        <v>34</v>
      </c>
      <c r="AC75" s="47" t="s">
        <v>35</v>
      </c>
      <c r="AD75" s="47" t="s">
        <v>53</v>
      </c>
      <c r="AE75" s="93"/>
    </row>
    <row r="76" spans="1:31" x14ac:dyDescent="0.25">
      <c r="B76" s="45">
        <v>3011</v>
      </c>
      <c r="C76" s="45">
        <v>3012</v>
      </c>
      <c r="D76" s="45"/>
      <c r="E76" s="45"/>
      <c r="F76" s="45"/>
      <c r="G76" s="45"/>
      <c r="H76" s="46">
        <v>42510</v>
      </c>
      <c r="I76" s="47" t="s">
        <v>54</v>
      </c>
      <c r="J76" s="45">
        <v>2020</v>
      </c>
      <c r="K76" s="45" t="s">
        <v>26</v>
      </c>
      <c r="L76" s="45" t="s">
        <v>27</v>
      </c>
      <c r="M76" s="45" t="s">
        <v>28</v>
      </c>
      <c r="N76" s="45"/>
      <c r="O76" s="199"/>
      <c r="P76" s="199"/>
      <c r="Q76" s="200"/>
      <c r="R76" s="45">
        <v>0</v>
      </c>
      <c r="S76" s="45">
        <v>0</v>
      </c>
      <c r="T76" s="45">
        <v>1</v>
      </c>
      <c r="U76" s="216"/>
      <c r="V76" s="216"/>
      <c r="W76" s="47" t="s">
        <v>29</v>
      </c>
      <c r="X76" s="47" t="s">
        <v>30</v>
      </c>
      <c r="Y76" s="47" t="s">
        <v>31</v>
      </c>
      <c r="Z76" s="45" t="s">
        <v>32</v>
      </c>
      <c r="AA76" s="45" t="s">
        <v>33</v>
      </c>
      <c r="AB76" s="47" t="s">
        <v>34</v>
      </c>
      <c r="AC76" s="47" t="s">
        <v>35</v>
      </c>
      <c r="AD76" s="45" t="s">
        <v>36</v>
      </c>
      <c r="AE76" s="93"/>
    </row>
    <row r="77" spans="1:31" x14ac:dyDescent="0.25">
      <c r="B77" s="45">
        <v>3011</v>
      </c>
      <c r="C77" s="45">
        <v>3012</v>
      </c>
      <c r="D77" s="45"/>
      <c r="E77" s="45"/>
      <c r="F77" s="45"/>
      <c r="G77" s="45"/>
      <c r="H77" s="46">
        <v>42668</v>
      </c>
      <c r="I77" s="47" t="s">
        <v>52</v>
      </c>
      <c r="J77" s="45">
        <v>940</v>
      </c>
      <c r="K77" s="45" t="s">
        <v>26</v>
      </c>
      <c r="L77" s="45" t="s">
        <v>27</v>
      </c>
      <c r="M77" s="45" t="s">
        <v>28</v>
      </c>
      <c r="N77" s="45"/>
      <c r="O77" s="199"/>
      <c r="P77" s="199"/>
      <c r="Q77" s="200"/>
      <c r="R77" s="45">
        <v>0</v>
      </c>
      <c r="S77" s="45">
        <v>1</v>
      </c>
      <c r="T77" s="45">
        <v>0</v>
      </c>
      <c r="U77" s="216"/>
      <c r="V77" s="216"/>
      <c r="W77" s="47" t="s">
        <v>29</v>
      </c>
      <c r="X77" s="47" t="s">
        <v>30</v>
      </c>
      <c r="Y77" s="47" t="s">
        <v>31</v>
      </c>
      <c r="Z77" s="45" t="s">
        <v>32</v>
      </c>
      <c r="AA77" s="45" t="s">
        <v>33</v>
      </c>
      <c r="AB77" s="47" t="s">
        <v>34</v>
      </c>
      <c r="AC77" s="47" t="s">
        <v>35</v>
      </c>
      <c r="AD77" s="45" t="s">
        <v>36</v>
      </c>
      <c r="AE77" s="93"/>
    </row>
    <row r="78" spans="1:31" x14ac:dyDescent="0.25">
      <c r="A78">
        <v>2012</v>
      </c>
      <c r="B78" s="54">
        <v>3007</v>
      </c>
      <c r="C78" s="54">
        <v>3008</v>
      </c>
      <c r="D78" s="95" t="s">
        <v>85</v>
      </c>
      <c r="E78" s="95" t="s">
        <v>90</v>
      </c>
      <c r="F78" s="95" t="s">
        <v>88</v>
      </c>
      <c r="G78" s="96">
        <v>280</v>
      </c>
      <c r="H78" s="55">
        <v>41230</v>
      </c>
      <c r="I78" s="56" t="s">
        <v>60</v>
      </c>
      <c r="J78" s="54">
        <v>1855</v>
      </c>
      <c r="K78" s="54" t="s">
        <v>26</v>
      </c>
      <c r="L78" s="54" t="s">
        <v>27</v>
      </c>
      <c r="M78" s="54" t="s">
        <v>28</v>
      </c>
      <c r="N78" s="96">
        <v>7100</v>
      </c>
      <c r="O78" s="199">
        <v>4</v>
      </c>
      <c r="P78" s="199">
        <v>4</v>
      </c>
      <c r="Q78" s="200">
        <f>P78/O78</f>
        <v>1</v>
      </c>
      <c r="R78" s="54">
        <v>0</v>
      </c>
      <c r="S78" s="54">
        <v>1</v>
      </c>
      <c r="T78" s="54">
        <v>0</v>
      </c>
      <c r="U78" s="217">
        <f>O78/(365*7*N78)*1000000</f>
        <v>0.22050108872412558</v>
      </c>
      <c r="V78" s="217">
        <f>P78/(365*7*N78)*1000000</f>
        <v>0.22050108872412558</v>
      </c>
      <c r="W78" s="56" t="s">
        <v>29</v>
      </c>
      <c r="X78" s="56" t="s">
        <v>45</v>
      </c>
      <c r="Y78" s="56" t="s">
        <v>31</v>
      </c>
      <c r="Z78" s="54" t="s">
        <v>32</v>
      </c>
      <c r="AA78" s="54" t="s">
        <v>33</v>
      </c>
      <c r="AB78" s="56" t="s">
        <v>34</v>
      </c>
      <c r="AC78" s="56" t="s">
        <v>35</v>
      </c>
      <c r="AD78" s="54" t="s">
        <v>36</v>
      </c>
      <c r="AE78" s="93"/>
    </row>
    <row r="79" spans="1:31" x14ac:dyDescent="0.25">
      <c r="A79">
        <v>2014</v>
      </c>
      <c r="B79" s="54">
        <v>3007</v>
      </c>
      <c r="C79" s="54">
        <v>3008</v>
      </c>
      <c r="D79" s="54"/>
      <c r="E79" s="54"/>
      <c r="F79" s="54"/>
      <c r="G79" s="54"/>
      <c r="H79" s="55">
        <v>41969</v>
      </c>
      <c r="I79" s="56" t="s">
        <v>44</v>
      </c>
      <c r="J79" s="54">
        <v>830</v>
      </c>
      <c r="K79" s="54" t="s">
        <v>26</v>
      </c>
      <c r="L79" s="54" t="s">
        <v>27</v>
      </c>
      <c r="M79" s="54" t="s">
        <v>28</v>
      </c>
      <c r="N79" s="54"/>
      <c r="O79" s="199"/>
      <c r="P79" s="199"/>
      <c r="Q79" s="200"/>
      <c r="R79" s="54">
        <v>0</v>
      </c>
      <c r="S79" s="54">
        <v>0</v>
      </c>
      <c r="T79" s="54">
        <v>1</v>
      </c>
      <c r="U79" s="217"/>
      <c r="V79" s="217"/>
      <c r="W79" s="56" t="s">
        <v>29</v>
      </c>
      <c r="X79" s="54" t="s">
        <v>55</v>
      </c>
      <c r="Y79" s="56" t="s">
        <v>31</v>
      </c>
      <c r="Z79" s="54" t="s">
        <v>32</v>
      </c>
      <c r="AA79" s="54" t="s">
        <v>33</v>
      </c>
      <c r="AB79" s="56" t="s">
        <v>34</v>
      </c>
      <c r="AC79" s="56" t="s">
        <v>35</v>
      </c>
      <c r="AD79" s="54" t="s">
        <v>36</v>
      </c>
      <c r="AE79" s="93"/>
    </row>
    <row r="80" spans="1:31" x14ac:dyDescent="0.25">
      <c r="B80" s="54">
        <v>3007</v>
      </c>
      <c r="C80" s="54">
        <v>3008</v>
      </c>
      <c r="D80" s="54"/>
      <c r="E80" s="54"/>
      <c r="F80" s="54"/>
      <c r="G80" s="54"/>
      <c r="H80" s="55">
        <v>41991</v>
      </c>
      <c r="I80" s="56" t="s">
        <v>37</v>
      </c>
      <c r="J80" s="54">
        <v>1940</v>
      </c>
      <c r="K80" s="54" t="s">
        <v>26</v>
      </c>
      <c r="L80" s="54" t="s">
        <v>27</v>
      </c>
      <c r="M80" s="54" t="s">
        <v>59</v>
      </c>
      <c r="N80" s="54"/>
      <c r="O80" s="199"/>
      <c r="P80" s="199"/>
      <c r="Q80" s="200"/>
      <c r="R80" s="54">
        <v>0</v>
      </c>
      <c r="S80" s="54">
        <v>0</v>
      </c>
      <c r="T80" s="54">
        <v>1</v>
      </c>
      <c r="U80" s="217"/>
      <c r="V80" s="217"/>
      <c r="W80" s="56" t="s">
        <v>29</v>
      </c>
      <c r="X80" s="57" t="s">
        <v>48</v>
      </c>
      <c r="Y80" s="56" t="s">
        <v>31</v>
      </c>
      <c r="Z80" s="54" t="s">
        <v>32</v>
      </c>
      <c r="AA80" s="56" t="s">
        <v>49</v>
      </c>
      <c r="AB80" s="56" t="s">
        <v>34</v>
      </c>
      <c r="AC80" s="56" t="s">
        <v>35</v>
      </c>
      <c r="AD80" s="54" t="s">
        <v>36</v>
      </c>
      <c r="AE80" s="93"/>
    </row>
    <row r="81" spans="1:31" x14ac:dyDescent="0.25">
      <c r="A81">
        <v>2015</v>
      </c>
      <c r="B81" s="54">
        <v>3007</v>
      </c>
      <c r="C81" s="54">
        <v>3008</v>
      </c>
      <c r="D81" s="54"/>
      <c r="E81" s="54"/>
      <c r="F81" s="54"/>
      <c r="G81" s="54"/>
      <c r="H81" s="55">
        <v>42244</v>
      </c>
      <c r="I81" s="56" t="s">
        <v>54</v>
      </c>
      <c r="J81" s="54">
        <v>1410</v>
      </c>
      <c r="K81" s="54" t="s">
        <v>26</v>
      </c>
      <c r="L81" s="54" t="s">
        <v>27</v>
      </c>
      <c r="M81" s="54" t="s">
        <v>28</v>
      </c>
      <c r="N81" s="54"/>
      <c r="O81" s="199"/>
      <c r="P81" s="199"/>
      <c r="Q81" s="200"/>
      <c r="R81" s="54">
        <v>0</v>
      </c>
      <c r="S81" s="54">
        <v>0</v>
      </c>
      <c r="T81" s="54">
        <v>2</v>
      </c>
      <c r="U81" s="217"/>
      <c r="V81" s="217"/>
      <c r="W81" s="56" t="s">
        <v>29</v>
      </c>
      <c r="X81" s="56" t="s">
        <v>30</v>
      </c>
      <c r="Y81" s="56" t="s">
        <v>31</v>
      </c>
      <c r="Z81" s="54" t="s">
        <v>32</v>
      </c>
      <c r="AA81" s="54" t="s">
        <v>33</v>
      </c>
      <c r="AB81" s="56" t="s">
        <v>34</v>
      </c>
      <c r="AC81" s="56" t="s">
        <v>35</v>
      </c>
      <c r="AD81" s="54" t="s">
        <v>36</v>
      </c>
      <c r="AE81" s="93"/>
    </row>
    <row r="82" spans="1:31" x14ac:dyDescent="0.25">
      <c r="A82">
        <v>2012</v>
      </c>
      <c r="B82" s="61">
        <v>3020</v>
      </c>
      <c r="C82" s="61">
        <v>3029</v>
      </c>
      <c r="D82" s="95" t="s">
        <v>75</v>
      </c>
      <c r="E82" s="95" t="s">
        <v>78</v>
      </c>
      <c r="F82" s="95" t="s">
        <v>91</v>
      </c>
      <c r="G82" s="96">
        <v>240</v>
      </c>
      <c r="H82" s="62">
        <v>40946</v>
      </c>
      <c r="I82" s="63" t="s">
        <v>52</v>
      </c>
      <c r="J82" s="61">
        <v>1046</v>
      </c>
      <c r="K82" s="61" t="s">
        <v>26</v>
      </c>
      <c r="L82" s="61" t="s">
        <v>27</v>
      </c>
      <c r="M82" s="61" t="s">
        <v>28</v>
      </c>
      <c r="N82" s="96">
        <v>9100</v>
      </c>
      <c r="O82" s="199">
        <v>2</v>
      </c>
      <c r="P82" s="199">
        <v>2</v>
      </c>
      <c r="Q82" s="200">
        <f>P82/O82</f>
        <v>1</v>
      </c>
      <c r="R82" s="61">
        <v>0</v>
      </c>
      <c r="S82" s="61">
        <v>1</v>
      </c>
      <c r="T82" s="61">
        <v>0</v>
      </c>
      <c r="U82" s="233">
        <f>O82/(365*7*N82)*1000000</f>
        <v>8.6019655491279767E-2</v>
      </c>
      <c r="V82" s="233">
        <f>P82/(365*7*N82)*1000000</f>
        <v>8.6019655491279767E-2</v>
      </c>
      <c r="W82" s="63" t="s">
        <v>29</v>
      </c>
      <c r="X82" s="61" t="s">
        <v>55</v>
      </c>
      <c r="Y82" s="63" t="s">
        <v>31</v>
      </c>
      <c r="Z82" s="61" t="s">
        <v>32</v>
      </c>
      <c r="AA82" s="61" t="s">
        <v>33</v>
      </c>
      <c r="AB82" s="63" t="s">
        <v>34</v>
      </c>
      <c r="AC82" s="63" t="s">
        <v>35</v>
      </c>
      <c r="AD82" s="61" t="s">
        <v>36</v>
      </c>
      <c r="AE82" s="93"/>
    </row>
    <row r="83" spans="1:31" x14ac:dyDescent="0.25">
      <c r="A83">
        <v>2014</v>
      </c>
      <c r="B83" s="61">
        <v>3020</v>
      </c>
      <c r="C83" s="61">
        <v>3029</v>
      </c>
      <c r="D83" s="61"/>
      <c r="E83" s="61"/>
      <c r="F83" s="61"/>
      <c r="G83" s="61"/>
      <c r="H83" s="62">
        <v>41952</v>
      </c>
      <c r="I83" s="63" t="s">
        <v>61</v>
      </c>
      <c r="J83" s="61">
        <v>1900</v>
      </c>
      <c r="K83" s="61" t="s">
        <v>26</v>
      </c>
      <c r="L83" s="61" t="s">
        <v>27</v>
      </c>
      <c r="M83" s="61" t="s">
        <v>28</v>
      </c>
      <c r="N83" s="61"/>
      <c r="O83" s="199"/>
      <c r="P83" s="199"/>
      <c r="Q83" s="200"/>
      <c r="R83" s="61">
        <v>0</v>
      </c>
      <c r="S83" s="61">
        <v>0</v>
      </c>
      <c r="T83" s="61">
        <v>1</v>
      </c>
      <c r="U83" s="233"/>
      <c r="V83" s="233"/>
      <c r="W83" s="63" t="s">
        <v>29</v>
      </c>
      <c r="X83" s="61" t="s">
        <v>55</v>
      </c>
      <c r="Y83" s="63" t="s">
        <v>31</v>
      </c>
      <c r="Z83" s="63" t="s">
        <v>2</v>
      </c>
      <c r="AA83" s="63" t="s">
        <v>49</v>
      </c>
      <c r="AB83" s="63" t="s">
        <v>34</v>
      </c>
      <c r="AC83" s="63" t="s">
        <v>35</v>
      </c>
      <c r="AD83" s="61" t="s">
        <v>36</v>
      </c>
      <c r="AE83" s="93"/>
    </row>
    <row r="84" spans="1:31" x14ac:dyDescent="0.25">
      <c r="A84">
        <v>2012</v>
      </c>
      <c r="B84" s="74">
        <v>3023</v>
      </c>
      <c r="C84" s="74"/>
      <c r="D84" s="74"/>
      <c r="E84" s="97" t="s">
        <v>78</v>
      </c>
      <c r="F84" s="97" t="s">
        <v>80</v>
      </c>
      <c r="G84" s="74"/>
      <c r="H84" s="75">
        <v>41073</v>
      </c>
      <c r="I84" s="76" t="s">
        <v>44</v>
      </c>
      <c r="J84" s="74">
        <v>1335</v>
      </c>
      <c r="K84" s="74" t="s">
        <v>26</v>
      </c>
      <c r="L84" s="74" t="s">
        <v>27</v>
      </c>
      <c r="M84" s="74" t="s">
        <v>28</v>
      </c>
      <c r="N84" s="98">
        <v>33900</v>
      </c>
      <c r="O84" s="201">
        <v>2</v>
      </c>
      <c r="P84" s="201">
        <v>2</v>
      </c>
      <c r="Q84" s="202">
        <f>P84/O84</f>
        <v>1</v>
      </c>
      <c r="R84" s="74">
        <v>0</v>
      </c>
      <c r="S84" s="74">
        <v>0</v>
      </c>
      <c r="T84" s="74">
        <v>1</v>
      </c>
      <c r="U84" s="213">
        <f>O84/(365*N84*7)*1000000</f>
        <v>2.3090821975535275E-2</v>
      </c>
      <c r="V84" s="213">
        <f>P84/(365*N84*7)*1000000</f>
        <v>2.3090821975535275E-2</v>
      </c>
      <c r="W84" s="76" t="s">
        <v>29</v>
      </c>
      <c r="X84" s="77" t="s">
        <v>48</v>
      </c>
      <c r="Y84" s="76" t="s">
        <v>31</v>
      </c>
      <c r="Z84" s="76" t="s">
        <v>2</v>
      </c>
      <c r="AA84" s="76" t="s">
        <v>49</v>
      </c>
      <c r="AB84" s="76" t="s">
        <v>34</v>
      </c>
      <c r="AC84" s="74" t="s">
        <v>46</v>
      </c>
      <c r="AD84" s="74" t="s">
        <v>36</v>
      </c>
      <c r="AE84" s="93"/>
    </row>
    <row r="85" spans="1:31" x14ac:dyDescent="0.25">
      <c r="A85">
        <v>2013</v>
      </c>
      <c r="B85" s="74">
        <v>3023</v>
      </c>
      <c r="C85" s="74"/>
      <c r="D85" s="74"/>
      <c r="E85" s="74"/>
      <c r="F85" s="74"/>
      <c r="G85" s="74"/>
      <c r="H85" s="75">
        <v>41484</v>
      </c>
      <c r="I85" s="76" t="s">
        <v>25</v>
      </c>
      <c r="J85" s="74">
        <v>1809</v>
      </c>
      <c r="K85" s="74" t="s">
        <v>26</v>
      </c>
      <c r="L85" s="76" t="s">
        <v>38</v>
      </c>
      <c r="M85" s="74" t="s">
        <v>39</v>
      </c>
      <c r="N85" s="74"/>
      <c r="O85" s="201"/>
      <c r="P85" s="201"/>
      <c r="Q85" s="202"/>
      <c r="R85" s="74">
        <v>0</v>
      </c>
      <c r="S85" s="74">
        <v>0</v>
      </c>
      <c r="T85" s="74">
        <v>1</v>
      </c>
      <c r="U85" s="213"/>
      <c r="V85" s="213"/>
      <c r="W85" s="76" t="s">
        <v>29</v>
      </c>
      <c r="X85" s="77" t="s">
        <v>48</v>
      </c>
      <c r="Y85" s="76" t="s">
        <v>40</v>
      </c>
      <c r="Z85" s="76" t="s">
        <v>2</v>
      </c>
      <c r="AA85" s="76" t="s">
        <v>49</v>
      </c>
      <c r="AB85" s="76" t="s">
        <v>34</v>
      </c>
      <c r="AC85" s="74" t="s">
        <v>46</v>
      </c>
      <c r="AD85" s="76" t="s">
        <v>43</v>
      </c>
      <c r="AE85" s="93"/>
    </row>
    <row r="86" spans="1:31" x14ac:dyDescent="0.25">
      <c r="A86">
        <v>2012</v>
      </c>
      <c r="B86" s="71">
        <v>3006</v>
      </c>
      <c r="C86" s="71">
        <v>3007</v>
      </c>
      <c r="D86" s="95" t="s">
        <v>90</v>
      </c>
      <c r="E86" s="95" t="s">
        <v>92</v>
      </c>
      <c r="F86" s="95" t="s">
        <v>93</v>
      </c>
      <c r="G86" s="96">
        <v>590</v>
      </c>
      <c r="H86" s="72">
        <v>41211</v>
      </c>
      <c r="I86" s="73" t="s">
        <v>25</v>
      </c>
      <c r="J86" s="71">
        <v>1815</v>
      </c>
      <c r="K86" s="71" t="s">
        <v>26</v>
      </c>
      <c r="L86" s="71" t="s">
        <v>27</v>
      </c>
      <c r="M86" s="71" t="s">
        <v>28</v>
      </c>
      <c r="N86" s="96">
        <v>11200</v>
      </c>
      <c r="O86" s="199">
        <v>4</v>
      </c>
      <c r="P86" s="199">
        <v>4</v>
      </c>
      <c r="Q86" s="200">
        <f>P86/O86</f>
        <v>1</v>
      </c>
      <c r="R86" s="71">
        <v>0</v>
      </c>
      <c r="S86" s="71">
        <v>0</v>
      </c>
      <c r="T86" s="71">
        <v>1</v>
      </c>
      <c r="U86" s="214">
        <f>O86/(365*7*N86)*1000000</f>
        <v>0.13978194017332962</v>
      </c>
      <c r="V86" s="214">
        <f>P86/(365*7*N86)*1000000</f>
        <v>0.13978194017332962</v>
      </c>
      <c r="W86" s="73" t="s">
        <v>29</v>
      </c>
      <c r="X86" s="73" t="s">
        <v>45</v>
      </c>
      <c r="Y86" s="73" t="s">
        <v>31</v>
      </c>
      <c r="Z86" s="71" t="s">
        <v>32</v>
      </c>
      <c r="AA86" s="71" t="s">
        <v>33</v>
      </c>
      <c r="AB86" s="73" t="s">
        <v>34</v>
      </c>
      <c r="AC86" s="73" t="s">
        <v>35</v>
      </c>
      <c r="AD86" s="73" t="s">
        <v>47</v>
      </c>
      <c r="AE86" s="93"/>
    </row>
    <row r="87" spans="1:31" x14ac:dyDescent="0.25">
      <c r="A87">
        <v>2015</v>
      </c>
      <c r="B87" s="71">
        <v>3006</v>
      </c>
      <c r="C87" s="71">
        <v>3007</v>
      </c>
      <c r="D87" s="71"/>
      <c r="E87" s="71"/>
      <c r="F87" s="71"/>
      <c r="G87" s="71"/>
      <c r="H87" s="72">
        <v>42284</v>
      </c>
      <c r="I87" s="73" t="s">
        <v>44</v>
      </c>
      <c r="J87" s="71">
        <v>708</v>
      </c>
      <c r="K87" s="71" t="s">
        <v>26</v>
      </c>
      <c r="L87" s="71" t="s">
        <v>27</v>
      </c>
      <c r="M87" s="71" t="s">
        <v>28</v>
      </c>
      <c r="N87" s="71"/>
      <c r="O87" s="199"/>
      <c r="P87" s="199"/>
      <c r="Q87" s="200"/>
      <c r="R87" s="71">
        <v>0</v>
      </c>
      <c r="S87" s="71">
        <v>0</v>
      </c>
      <c r="T87" s="71">
        <v>1</v>
      </c>
      <c r="U87" s="214"/>
      <c r="V87" s="214"/>
      <c r="W87" s="73" t="s">
        <v>29</v>
      </c>
      <c r="X87" s="73" t="s">
        <v>30</v>
      </c>
      <c r="Y87" s="73" t="s">
        <v>31</v>
      </c>
      <c r="Z87" s="71" t="s">
        <v>32</v>
      </c>
      <c r="AA87" s="71" t="s">
        <v>33</v>
      </c>
      <c r="AB87" s="73" t="s">
        <v>34</v>
      </c>
      <c r="AC87" s="73" t="s">
        <v>35</v>
      </c>
      <c r="AD87" s="73" t="s">
        <v>47</v>
      </c>
      <c r="AE87" s="93"/>
    </row>
    <row r="88" spans="1:31" x14ac:dyDescent="0.25">
      <c r="B88" s="71">
        <v>3006</v>
      </c>
      <c r="C88" s="71">
        <v>3007</v>
      </c>
      <c r="D88" s="71"/>
      <c r="E88" s="71"/>
      <c r="F88" s="71"/>
      <c r="G88" s="71"/>
      <c r="H88" s="72">
        <v>42322</v>
      </c>
      <c r="I88" s="73" t="s">
        <v>60</v>
      </c>
      <c r="J88" s="71">
        <v>1725</v>
      </c>
      <c r="K88" s="71" t="s">
        <v>26</v>
      </c>
      <c r="L88" s="71" t="s">
        <v>27</v>
      </c>
      <c r="M88" s="71" t="s">
        <v>28</v>
      </c>
      <c r="N88" s="71"/>
      <c r="O88" s="199"/>
      <c r="P88" s="199"/>
      <c r="Q88" s="200"/>
      <c r="R88" s="71">
        <v>0</v>
      </c>
      <c r="S88" s="71">
        <v>0</v>
      </c>
      <c r="T88" s="71">
        <v>1</v>
      </c>
      <c r="U88" s="214"/>
      <c r="V88" s="214"/>
      <c r="W88" s="73" t="s">
        <v>29</v>
      </c>
      <c r="X88" s="73" t="s">
        <v>30</v>
      </c>
      <c r="Y88" s="73" t="s">
        <v>31</v>
      </c>
      <c r="Z88" s="71" t="s">
        <v>32</v>
      </c>
      <c r="AA88" s="71" t="s">
        <v>33</v>
      </c>
      <c r="AB88" s="73" t="s">
        <v>34</v>
      </c>
      <c r="AC88" s="73" t="s">
        <v>35</v>
      </c>
      <c r="AD88" s="71" t="s">
        <v>36</v>
      </c>
      <c r="AE88" s="93"/>
    </row>
    <row r="89" spans="1:31" x14ac:dyDescent="0.25">
      <c r="B89" s="71">
        <v>3006</v>
      </c>
      <c r="C89" s="71">
        <v>3007</v>
      </c>
      <c r="D89" s="71"/>
      <c r="E89" s="71"/>
      <c r="F89" s="71"/>
      <c r="G89" s="71"/>
      <c r="H89" s="72">
        <v>42353</v>
      </c>
      <c r="I89" s="73" t="s">
        <v>52</v>
      </c>
      <c r="J89" s="71">
        <v>2300</v>
      </c>
      <c r="K89" s="71" t="s">
        <v>26</v>
      </c>
      <c r="L89" s="71" t="s">
        <v>27</v>
      </c>
      <c r="M89" s="71" t="s">
        <v>28</v>
      </c>
      <c r="N89" s="71"/>
      <c r="O89" s="199"/>
      <c r="P89" s="199"/>
      <c r="Q89" s="200"/>
      <c r="R89" s="71">
        <v>0</v>
      </c>
      <c r="S89" s="71">
        <v>0</v>
      </c>
      <c r="T89" s="71">
        <v>1</v>
      </c>
      <c r="U89" s="214"/>
      <c r="V89" s="214"/>
      <c r="W89" s="73" t="s">
        <v>29</v>
      </c>
      <c r="X89" s="73" t="s">
        <v>30</v>
      </c>
      <c r="Y89" s="73" t="s">
        <v>31</v>
      </c>
      <c r="Z89" s="71" t="s">
        <v>32</v>
      </c>
      <c r="AA89" s="71" t="s">
        <v>33</v>
      </c>
      <c r="AB89" s="73" t="s">
        <v>34</v>
      </c>
      <c r="AC89" s="73" t="s">
        <v>35</v>
      </c>
      <c r="AD89" s="71" t="s">
        <v>36</v>
      </c>
      <c r="AE89" s="93"/>
    </row>
    <row r="90" spans="1:31" x14ac:dyDescent="0.25">
      <c r="A90">
        <v>2012</v>
      </c>
      <c r="B90" s="67">
        <v>3020</v>
      </c>
      <c r="C90" s="67"/>
      <c r="D90" s="67"/>
      <c r="E90" s="97" t="s">
        <v>75</v>
      </c>
      <c r="F90" s="97" t="s">
        <v>78</v>
      </c>
      <c r="G90" s="67"/>
      <c r="H90" s="68">
        <v>40939</v>
      </c>
      <c r="I90" s="69" t="s">
        <v>52</v>
      </c>
      <c r="J90" s="67">
        <v>1520</v>
      </c>
      <c r="K90" s="67" t="s">
        <v>26</v>
      </c>
      <c r="L90" s="67" t="s">
        <v>27</v>
      </c>
      <c r="M90" s="67" t="s">
        <v>28</v>
      </c>
      <c r="N90" s="98">
        <v>48400</v>
      </c>
      <c r="O90" s="201">
        <v>2</v>
      </c>
      <c r="P90" s="201">
        <v>2</v>
      </c>
      <c r="Q90" s="202">
        <f>P90/O90</f>
        <v>1</v>
      </c>
      <c r="R90" s="67">
        <v>0</v>
      </c>
      <c r="S90" s="67">
        <v>0</v>
      </c>
      <c r="T90" s="67">
        <v>2</v>
      </c>
      <c r="U90" s="230">
        <f>O90/(365*7*N90)*1000000</f>
        <v>1.6173117044848057E-2</v>
      </c>
      <c r="V90" s="230">
        <f>P90/(365*7*N90)*1000000</f>
        <v>1.6173117044848057E-2</v>
      </c>
      <c r="W90" s="69" t="s">
        <v>29</v>
      </c>
      <c r="X90" s="70" t="s">
        <v>48</v>
      </c>
      <c r="Y90" s="69" t="s">
        <v>31</v>
      </c>
      <c r="Z90" s="69" t="s">
        <v>41</v>
      </c>
      <c r="AA90" s="67" t="s">
        <v>42</v>
      </c>
      <c r="AB90" s="69" t="s">
        <v>34</v>
      </c>
      <c r="AC90" s="67" t="s">
        <v>56</v>
      </c>
      <c r="AD90" s="67" t="s">
        <v>36</v>
      </c>
      <c r="AE90" s="93"/>
    </row>
    <row r="91" spans="1:31" x14ac:dyDescent="0.25">
      <c r="A91">
        <v>2014</v>
      </c>
      <c r="B91" s="67">
        <v>3020</v>
      </c>
      <c r="C91" s="67"/>
      <c r="D91" s="67"/>
      <c r="E91" s="67"/>
      <c r="F91" s="67"/>
      <c r="G91" s="67"/>
      <c r="H91" s="68">
        <v>41947</v>
      </c>
      <c r="I91" s="69" t="s">
        <v>52</v>
      </c>
      <c r="J91" s="67">
        <v>850</v>
      </c>
      <c r="K91" s="67" t="s">
        <v>26</v>
      </c>
      <c r="L91" s="67" t="s">
        <v>27</v>
      </c>
      <c r="M91" s="67" t="s">
        <v>28</v>
      </c>
      <c r="N91" s="67"/>
      <c r="O91" s="201"/>
      <c r="P91" s="201"/>
      <c r="Q91" s="202"/>
      <c r="R91" s="67">
        <v>0</v>
      </c>
      <c r="S91" s="67">
        <v>0</v>
      </c>
      <c r="T91" s="67">
        <v>1</v>
      </c>
      <c r="U91" s="230"/>
      <c r="V91" s="230"/>
      <c r="W91" s="69" t="s">
        <v>29</v>
      </c>
      <c r="X91" s="70" t="s">
        <v>48</v>
      </c>
      <c r="Y91" s="69" t="s">
        <v>31</v>
      </c>
      <c r="Z91" s="69" t="s">
        <v>41</v>
      </c>
      <c r="AA91" s="67" t="s">
        <v>42</v>
      </c>
      <c r="AB91" s="69" t="s">
        <v>34</v>
      </c>
      <c r="AC91" s="67" t="s">
        <v>46</v>
      </c>
      <c r="AD91" s="67" t="s">
        <v>36</v>
      </c>
      <c r="AE91" s="93"/>
    </row>
    <row r="92" spans="1:31" x14ac:dyDescent="0.25">
      <c r="A92">
        <v>2013</v>
      </c>
      <c r="B92" s="34">
        <v>3022</v>
      </c>
      <c r="C92" s="34">
        <v>3023</v>
      </c>
      <c r="D92" s="95" t="s">
        <v>78</v>
      </c>
      <c r="E92" s="95" t="s">
        <v>81</v>
      </c>
      <c r="F92" s="95" t="s">
        <v>80</v>
      </c>
      <c r="G92" s="96">
        <v>180</v>
      </c>
      <c r="H92" s="35">
        <v>41313</v>
      </c>
      <c r="I92" s="36" t="s">
        <v>54</v>
      </c>
      <c r="J92" s="34">
        <v>2120</v>
      </c>
      <c r="K92" s="34" t="s">
        <v>26</v>
      </c>
      <c r="L92" s="34" t="s">
        <v>27</v>
      </c>
      <c r="M92" s="34" t="s">
        <v>28</v>
      </c>
      <c r="N92" s="96">
        <v>15900</v>
      </c>
      <c r="O92" s="199">
        <v>3</v>
      </c>
      <c r="P92" s="199">
        <v>2</v>
      </c>
      <c r="Q92" s="200">
        <f>P92/O92</f>
        <v>0.66666666666666663</v>
      </c>
      <c r="R92" s="34">
        <v>0</v>
      </c>
      <c r="S92" s="34">
        <v>0</v>
      </c>
      <c r="T92" s="34">
        <v>1</v>
      </c>
      <c r="U92" s="231">
        <f>O92/(365*7*N92)*1000000</f>
        <v>7.3847062733079796E-2</v>
      </c>
      <c r="V92" s="231">
        <f>P92/(365*7*N92)*1000000</f>
        <v>4.9231375155386531E-2</v>
      </c>
      <c r="W92" s="36" t="s">
        <v>29</v>
      </c>
      <c r="X92" s="34" t="s">
        <v>55</v>
      </c>
      <c r="Y92" s="36" t="s">
        <v>31</v>
      </c>
      <c r="Z92" s="34" t="s">
        <v>32</v>
      </c>
      <c r="AA92" s="34" t="s">
        <v>33</v>
      </c>
      <c r="AB92" s="36" t="s">
        <v>34</v>
      </c>
      <c r="AC92" s="36" t="s">
        <v>35</v>
      </c>
      <c r="AD92" s="34" t="s">
        <v>36</v>
      </c>
      <c r="AE92" s="93"/>
    </row>
    <row r="93" spans="1:31" x14ac:dyDescent="0.25">
      <c r="A93">
        <v>2015</v>
      </c>
      <c r="B93" s="34">
        <v>3022</v>
      </c>
      <c r="C93" s="34">
        <v>3023</v>
      </c>
      <c r="D93" s="34"/>
      <c r="E93" s="34"/>
      <c r="F93" s="34"/>
      <c r="G93" s="34"/>
      <c r="H93" s="35">
        <v>42178</v>
      </c>
      <c r="I93" s="36" t="s">
        <v>52</v>
      </c>
      <c r="J93" s="34">
        <v>635</v>
      </c>
      <c r="K93" s="34" t="s">
        <v>26</v>
      </c>
      <c r="L93" s="34" t="s">
        <v>27</v>
      </c>
      <c r="M93" s="34" t="s">
        <v>28</v>
      </c>
      <c r="N93" s="34"/>
      <c r="O93" s="199"/>
      <c r="P93" s="199"/>
      <c r="Q93" s="200"/>
      <c r="R93" s="34">
        <v>0</v>
      </c>
      <c r="S93" s="34">
        <v>1</v>
      </c>
      <c r="T93" s="34">
        <v>0</v>
      </c>
      <c r="U93" s="231"/>
      <c r="V93" s="231"/>
      <c r="W93" s="36" t="s">
        <v>29</v>
      </c>
      <c r="X93" s="34" t="s">
        <v>55</v>
      </c>
      <c r="Y93" s="36" t="s">
        <v>40</v>
      </c>
      <c r="Z93" s="34" t="s">
        <v>32</v>
      </c>
      <c r="AA93" s="34" t="s">
        <v>33</v>
      </c>
      <c r="AB93" s="36" t="s">
        <v>34</v>
      </c>
      <c r="AC93" s="36" t="s">
        <v>35</v>
      </c>
      <c r="AD93" s="36" t="s">
        <v>43</v>
      </c>
      <c r="AE93" s="93"/>
    </row>
    <row r="94" spans="1:31" x14ac:dyDescent="0.25">
      <c r="A94">
        <v>2016</v>
      </c>
      <c r="B94" s="34">
        <v>3022</v>
      </c>
      <c r="C94" s="34">
        <v>3023</v>
      </c>
      <c r="D94" s="34"/>
      <c r="E94" s="34"/>
      <c r="F94" s="34"/>
      <c r="G94" s="34"/>
      <c r="H94" s="35">
        <v>42667</v>
      </c>
      <c r="I94" s="36" t="s">
        <v>25</v>
      </c>
      <c r="J94" s="34">
        <v>1120</v>
      </c>
      <c r="K94" s="34" t="s">
        <v>26</v>
      </c>
      <c r="L94" s="36" t="s">
        <v>38</v>
      </c>
      <c r="M94" s="34" t="s">
        <v>39</v>
      </c>
      <c r="N94" s="34"/>
      <c r="O94" s="199"/>
      <c r="P94" s="199"/>
      <c r="Q94" s="200"/>
      <c r="R94" s="34">
        <v>0</v>
      </c>
      <c r="S94" s="34">
        <v>0</v>
      </c>
      <c r="T94" s="34">
        <v>0</v>
      </c>
      <c r="U94" s="231"/>
      <c r="V94" s="231"/>
      <c r="W94" s="36" t="s">
        <v>29</v>
      </c>
      <c r="X94" s="36" t="s">
        <v>58</v>
      </c>
      <c r="Y94" s="36" t="s">
        <v>31</v>
      </c>
      <c r="Z94" s="34" t="s">
        <v>32</v>
      </c>
      <c r="AA94" s="34" t="s">
        <v>33</v>
      </c>
      <c r="AB94" s="36" t="s">
        <v>34</v>
      </c>
      <c r="AC94" s="36" t="s">
        <v>35</v>
      </c>
      <c r="AD94" s="34" t="s">
        <v>36</v>
      </c>
      <c r="AE94" s="93"/>
    </row>
    <row r="95" spans="1:31" x14ac:dyDescent="0.25">
      <c r="A95">
        <v>2013</v>
      </c>
      <c r="B95">
        <v>3006</v>
      </c>
      <c r="E95" s="97" t="s">
        <v>90</v>
      </c>
      <c r="F95" s="97" t="s">
        <v>92</v>
      </c>
      <c r="H95" s="1">
        <v>41621</v>
      </c>
      <c r="I95" s="2" t="s">
        <v>54</v>
      </c>
      <c r="J95">
        <v>2000</v>
      </c>
      <c r="K95" t="s">
        <v>26</v>
      </c>
      <c r="L95" t="s">
        <v>27</v>
      </c>
      <c r="M95" t="s">
        <v>28</v>
      </c>
      <c r="N95" s="98">
        <v>29600</v>
      </c>
      <c r="O95" s="98">
        <v>1</v>
      </c>
      <c r="P95" s="98">
        <v>1</v>
      </c>
      <c r="Q95" s="108">
        <f>P95/O95</f>
        <v>1</v>
      </c>
      <c r="R95">
        <v>0</v>
      </c>
      <c r="S95">
        <v>0</v>
      </c>
      <c r="T95">
        <v>2</v>
      </c>
      <c r="U95" s="124">
        <f>O95/(365*N95*7)*1000000</f>
        <v>1.3222615962341989E-2</v>
      </c>
      <c r="V95" s="124">
        <f>P95/(365*N95*7)*1000000</f>
        <v>1.3222615962341989E-2</v>
      </c>
      <c r="W95" s="2" t="s">
        <v>29</v>
      </c>
      <c r="X95" s="3" t="s">
        <v>48</v>
      </c>
      <c r="Y95" s="2" t="s">
        <v>31</v>
      </c>
      <c r="Z95" s="2" t="s">
        <v>2</v>
      </c>
      <c r="AA95" s="2" t="s">
        <v>49</v>
      </c>
      <c r="AB95" s="2" t="s">
        <v>34</v>
      </c>
      <c r="AC95" t="s">
        <v>56</v>
      </c>
      <c r="AD95" t="s">
        <v>36</v>
      </c>
      <c r="AE95" s="93"/>
    </row>
    <row r="96" spans="1:31" x14ac:dyDescent="0.25">
      <c r="A96">
        <v>2013</v>
      </c>
      <c r="B96" s="99">
        <v>3012</v>
      </c>
      <c r="C96" s="99"/>
      <c r="D96" s="99"/>
      <c r="E96" s="100" t="s">
        <v>85</v>
      </c>
      <c r="F96" s="100" t="s">
        <v>89</v>
      </c>
      <c r="G96" s="99"/>
      <c r="H96" s="101">
        <v>41627</v>
      </c>
      <c r="I96" s="102" t="s">
        <v>37</v>
      </c>
      <c r="J96" s="99">
        <v>1752</v>
      </c>
      <c r="K96" s="99" t="s">
        <v>26</v>
      </c>
      <c r="L96" s="102" t="s">
        <v>38</v>
      </c>
      <c r="M96" s="99" t="s">
        <v>39</v>
      </c>
      <c r="N96" s="103">
        <v>36000</v>
      </c>
      <c r="O96" s="206">
        <v>2</v>
      </c>
      <c r="P96" s="206">
        <v>2</v>
      </c>
      <c r="Q96" s="207">
        <f>P96/O96</f>
        <v>1</v>
      </c>
      <c r="R96" s="99">
        <v>0</v>
      </c>
      <c r="S96" s="99">
        <v>0</v>
      </c>
      <c r="T96" s="99">
        <v>1</v>
      </c>
      <c r="U96" s="232">
        <f>O96/(365*7*N96)*1000000</f>
        <v>2.1743857360295719E-2</v>
      </c>
      <c r="V96" s="232">
        <f>P96/(365*7*N96)*1000000</f>
        <v>2.1743857360295719E-2</v>
      </c>
      <c r="W96" s="102" t="s">
        <v>29</v>
      </c>
      <c r="X96" s="104" t="s">
        <v>48</v>
      </c>
      <c r="Y96" s="102" t="s">
        <v>31</v>
      </c>
      <c r="Z96" s="102" t="s">
        <v>2</v>
      </c>
      <c r="AA96" s="102" t="s">
        <v>49</v>
      </c>
      <c r="AB96" s="102" t="s">
        <v>34</v>
      </c>
      <c r="AC96" s="99" t="s">
        <v>50</v>
      </c>
      <c r="AD96" s="99" t="s">
        <v>36</v>
      </c>
      <c r="AE96" s="93"/>
    </row>
    <row r="97" spans="1:31" x14ac:dyDescent="0.25">
      <c r="A97">
        <v>2016</v>
      </c>
      <c r="B97" s="99">
        <v>3012</v>
      </c>
      <c r="C97" s="99"/>
      <c r="D97" s="99"/>
      <c r="E97" s="99"/>
      <c r="F97" s="99"/>
      <c r="G97" s="99"/>
      <c r="H97" s="101">
        <v>42481</v>
      </c>
      <c r="I97" s="102" t="s">
        <v>37</v>
      </c>
      <c r="J97" s="99">
        <v>800</v>
      </c>
      <c r="K97" s="99" t="s">
        <v>26</v>
      </c>
      <c r="L97" s="102" t="s">
        <v>38</v>
      </c>
      <c r="M97" s="99" t="s">
        <v>39</v>
      </c>
      <c r="N97" s="99"/>
      <c r="O97" s="206"/>
      <c r="P97" s="206"/>
      <c r="Q97" s="207"/>
      <c r="R97" s="99">
        <v>0</v>
      </c>
      <c r="S97" s="99">
        <v>0</v>
      </c>
      <c r="T97" s="99">
        <v>1</v>
      </c>
      <c r="U97" s="232"/>
      <c r="V97" s="232"/>
      <c r="W97" s="102" t="s">
        <v>29</v>
      </c>
      <c r="X97" s="104" t="s">
        <v>48</v>
      </c>
      <c r="Y97" s="102" t="s">
        <v>31</v>
      </c>
      <c r="Z97" s="102" t="s">
        <v>2</v>
      </c>
      <c r="AA97" s="102" t="s">
        <v>49</v>
      </c>
      <c r="AB97" s="102" t="s">
        <v>34</v>
      </c>
      <c r="AC97" s="99" t="s">
        <v>50</v>
      </c>
      <c r="AD97" s="102" t="s">
        <v>51</v>
      </c>
      <c r="AE97" s="93"/>
    </row>
    <row r="98" spans="1:31" x14ac:dyDescent="0.25">
      <c r="A98">
        <v>2014</v>
      </c>
      <c r="B98" s="81">
        <v>2025</v>
      </c>
      <c r="C98" s="81">
        <v>2026</v>
      </c>
      <c r="D98" s="95" t="s">
        <v>75</v>
      </c>
      <c r="E98" s="95" t="s">
        <v>94</v>
      </c>
      <c r="F98" s="95" t="s">
        <v>82</v>
      </c>
      <c r="G98" s="96">
        <v>370</v>
      </c>
      <c r="H98" s="82">
        <v>41733</v>
      </c>
      <c r="I98" s="83" t="s">
        <v>54</v>
      </c>
      <c r="J98" s="81">
        <v>1010</v>
      </c>
      <c r="K98" s="81" t="s">
        <v>26</v>
      </c>
      <c r="L98" s="81" t="s">
        <v>27</v>
      </c>
      <c r="M98" s="81" t="s">
        <v>28</v>
      </c>
      <c r="N98" s="96">
        <v>6100</v>
      </c>
      <c r="O98" s="199">
        <v>3</v>
      </c>
      <c r="P98" s="199">
        <v>3</v>
      </c>
      <c r="Q98" s="200">
        <f>P98/O98</f>
        <v>1</v>
      </c>
      <c r="R98" s="81">
        <v>0</v>
      </c>
      <c r="S98" s="81">
        <v>0</v>
      </c>
      <c r="T98" s="81">
        <v>1</v>
      </c>
      <c r="U98" s="227">
        <f>O98/(365*7*N98)*1000000</f>
        <v>0.19248660614032273</v>
      </c>
      <c r="V98" s="227">
        <f>P98/(365*7*N98)*1000000</f>
        <v>0.19248660614032273</v>
      </c>
      <c r="W98" s="83" t="s">
        <v>29</v>
      </c>
      <c r="X98" s="84" t="s">
        <v>48</v>
      </c>
      <c r="Y98" s="83" t="s">
        <v>31</v>
      </c>
      <c r="Z98" s="83" t="s">
        <v>41</v>
      </c>
      <c r="AA98" s="81" t="s">
        <v>42</v>
      </c>
      <c r="AB98" s="83" t="s">
        <v>34</v>
      </c>
      <c r="AC98" s="81" t="s">
        <v>46</v>
      </c>
      <c r="AD98" s="81" t="s">
        <v>36</v>
      </c>
      <c r="AE98" s="93"/>
    </row>
    <row r="99" spans="1:31" x14ac:dyDescent="0.25">
      <c r="A99">
        <v>2015</v>
      </c>
      <c r="B99" s="81">
        <v>2025</v>
      </c>
      <c r="C99" s="81">
        <v>2026</v>
      </c>
      <c r="D99" s="81"/>
      <c r="E99" s="81"/>
      <c r="F99" s="81"/>
      <c r="G99" s="81"/>
      <c r="H99" s="82">
        <v>42171</v>
      </c>
      <c r="I99" s="83" t="s">
        <v>52</v>
      </c>
      <c r="J99" s="81">
        <v>850</v>
      </c>
      <c r="K99" s="81" t="s">
        <v>26</v>
      </c>
      <c r="L99" s="81" t="s">
        <v>27</v>
      </c>
      <c r="M99" s="81" t="s">
        <v>28</v>
      </c>
      <c r="N99" s="81"/>
      <c r="O99" s="199"/>
      <c r="P99" s="199"/>
      <c r="Q99" s="200"/>
      <c r="R99" s="81">
        <v>0</v>
      </c>
      <c r="S99" s="81">
        <v>1</v>
      </c>
      <c r="T99" s="81">
        <v>0</v>
      </c>
      <c r="U99" s="227"/>
      <c r="V99" s="227"/>
      <c r="W99" s="83" t="s">
        <v>29</v>
      </c>
      <c r="X99" s="84" t="s">
        <v>48</v>
      </c>
      <c r="Y99" s="83" t="s">
        <v>31</v>
      </c>
      <c r="Z99" s="83" t="s">
        <v>41</v>
      </c>
      <c r="AA99" s="81" t="s">
        <v>42</v>
      </c>
      <c r="AB99" s="83" t="s">
        <v>34</v>
      </c>
      <c r="AC99" s="81" t="s">
        <v>46</v>
      </c>
      <c r="AD99" s="81" t="s">
        <v>36</v>
      </c>
      <c r="AE99" s="93"/>
    </row>
    <row r="100" spans="1:31" x14ac:dyDescent="0.25">
      <c r="A100">
        <v>2016</v>
      </c>
      <c r="B100" s="81">
        <v>2025</v>
      </c>
      <c r="C100" s="81">
        <v>2026</v>
      </c>
      <c r="D100" s="81"/>
      <c r="E100" s="81"/>
      <c r="F100" s="81"/>
      <c r="G100" s="81"/>
      <c r="H100" s="82">
        <v>42662</v>
      </c>
      <c r="I100" s="83" t="s">
        <v>44</v>
      </c>
      <c r="J100" s="81">
        <v>1130</v>
      </c>
      <c r="K100" s="81" t="s">
        <v>26</v>
      </c>
      <c r="L100" s="81" t="s">
        <v>27</v>
      </c>
      <c r="M100" s="81" t="s">
        <v>28</v>
      </c>
      <c r="N100" s="81"/>
      <c r="O100" s="199"/>
      <c r="P100" s="199"/>
      <c r="Q100" s="200"/>
      <c r="R100" s="81">
        <v>0</v>
      </c>
      <c r="S100" s="81">
        <v>0</v>
      </c>
      <c r="T100" s="81">
        <v>1</v>
      </c>
      <c r="U100" s="227"/>
      <c r="V100" s="227"/>
      <c r="W100" s="83" t="s">
        <v>29</v>
      </c>
      <c r="X100" s="83" t="s">
        <v>58</v>
      </c>
      <c r="Y100" s="83" t="s">
        <v>31</v>
      </c>
      <c r="Z100" s="81" t="s">
        <v>32</v>
      </c>
      <c r="AA100" s="81" t="s">
        <v>33</v>
      </c>
      <c r="AB100" s="83" t="s">
        <v>34</v>
      </c>
      <c r="AC100" s="83" t="s">
        <v>35</v>
      </c>
      <c r="AD100" s="81" t="s">
        <v>57</v>
      </c>
      <c r="AE100" s="93"/>
    </row>
    <row r="101" spans="1:31" x14ac:dyDescent="0.25">
      <c r="A101">
        <v>2014</v>
      </c>
      <c r="B101" s="78">
        <v>3010</v>
      </c>
      <c r="C101" s="78">
        <v>3011</v>
      </c>
      <c r="D101" s="95" t="s">
        <v>85</v>
      </c>
      <c r="E101" s="95" t="s">
        <v>87</v>
      </c>
      <c r="F101" s="95" t="s">
        <v>86</v>
      </c>
      <c r="G101" s="96">
        <v>840</v>
      </c>
      <c r="H101" s="79">
        <v>41934</v>
      </c>
      <c r="I101" s="80" t="s">
        <v>44</v>
      </c>
      <c r="J101" s="78">
        <v>1720</v>
      </c>
      <c r="K101" s="78" t="s">
        <v>26</v>
      </c>
      <c r="L101" s="78" t="s">
        <v>27</v>
      </c>
      <c r="M101" s="78" t="s">
        <v>28</v>
      </c>
      <c r="N101" s="96">
        <v>7000</v>
      </c>
      <c r="O101" s="199">
        <v>2</v>
      </c>
      <c r="P101" s="199">
        <v>2</v>
      </c>
      <c r="Q101" s="200">
        <f>P101/O101</f>
        <v>1</v>
      </c>
      <c r="R101" s="78">
        <v>0</v>
      </c>
      <c r="S101" s="78">
        <v>0</v>
      </c>
      <c r="T101" s="78">
        <v>1</v>
      </c>
      <c r="U101" s="228">
        <f>O101/(365*7*N101)*1000000</f>
        <v>0.11182555213866369</v>
      </c>
      <c r="V101" s="228">
        <f>P101/(365*7*N101)*1000000</f>
        <v>0.11182555213866369</v>
      </c>
      <c r="W101" s="80" t="s">
        <v>29</v>
      </c>
      <c r="X101" s="80" t="s">
        <v>58</v>
      </c>
      <c r="Y101" s="80" t="s">
        <v>40</v>
      </c>
      <c r="Z101" s="78" t="s">
        <v>32</v>
      </c>
      <c r="AA101" s="78" t="s">
        <v>33</v>
      </c>
      <c r="AB101" s="80" t="s">
        <v>34</v>
      </c>
      <c r="AC101" s="80" t="s">
        <v>35</v>
      </c>
      <c r="AD101" s="80" t="s">
        <v>43</v>
      </c>
      <c r="AE101" s="93"/>
    </row>
    <row r="102" spans="1:31" x14ac:dyDescent="0.25">
      <c r="A102">
        <v>2016</v>
      </c>
      <c r="B102" s="78">
        <v>3010</v>
      </c>
      <c r="C102" s="78">
        <v>3011</v>
      </c>
      <c r="D102" s="78"/>
      <c r="E102" s="78"/>
      <c r="F102" s="78"/>
      <c r="G102" s="78"/>
      <c r="H102" s="79">
        <v>42649</v>
      </c>
      <c r="I102" s="80" t="s">
        <v>37</v>
      </c>
      <c r="J102" s="78">
        <v>930</v>
      </c>
      <c r="K102" s="78" t="s">
        <v>26</v>
      </c>
      <c r="L102" s="78" t="s">
        <v>27</v>
      </c>
      <c r="M102" s="78" t="s">
        <v>28</v>
      </c>
      <c r="N102" s="78"/>
      <c r="O102" s="199"/>
      <c r="P102" s="199"/>
      <c r="Q102" s="200"/>
      <c r="R102" s="78">
        <v>0</v>
      </c>
      <c r="S102" s="78">
        <v>0</v>
      </c>
      <c r="T102" s="78">
        <v>1</v>
      </c>
      <c r="U102" s="228"/>
      <c r="V102" s="228"/>
      <c r="W102" s="80" t="s">
        <v>29</v>
      </c>
      <c r="X102" s="80" t="s">
        <v>30</v>
      </c>
      <c r="Y102" s="80" t="s">
        <v>31</v>
      </c>
      <c r="Z102" s="80" t="s">
        <v>41</v>
      </c>
      <c r="AA102" s="78" t="s">
        <v>42</v>
      </c>
      <c r="AB102" s="80" t="s">
        <v>34</v>
      </c>
      <c r="AC102" s="78" t="s">
        <v>46</v>
      </c>
      <c r="AD102" s="78" t="s">
        <v>57</v>
      </c>
      <c r="AE102" s="93"/>
    </row>
    <row r="103" spans="1:31" x14ac:dyDescent="0.25">
      <c r="A103">
        <v>2014</v>
      </c>
      <c r="B103" s="85">
        <v>3009</v>
      </c>
      <c r="C103" s="85">
        <v>3023</v>
      </c>
      <c r="D103" s="95" t="s">
        <v>85</v>
      </c>
      <c r="E103" s="95" t="s">
        <v>84</v>
      </c>
      <c r="F103" s="95" t="s">
        <v>87</v>
      </c>
      <c r="G103" s="96">
        <v>520</v>
      </c>
      <c r="H103" s="86">
        <v>41961</v>
      </c>
      <c r="I103" s="87" t="s">
        <v>52</v>
      </c>
      <c r="J103" s="85">
        <v>1830</v>
      </c>
      <c r="K103" s="85" t="s">
        <v>26</v>
      </c>
      <c r="L103" s="85" t="s">
        <v>27</v>
      </c>
      <c r="M103" s="85" t="s">
        <v>28</v>
      </c>
      <c r="N103" s="96">
        <v>6000</v>
      </c>
      <c r="O103" s="199">
        <v>2</v>
      </c>
      <c r="P103" s="199">
        <v>2</v>
      </c>
      <c r="Q103" s="200">
        <f>P103/O103</f>
        <v>1</v>
      </c>
      <c r="R103" s="85">
        <v>0</v>
      </c>
      <c r="S103" s="85">
        <v>0</v>
      </c>
      <c r="T103" s="85">
        <v>1</v>
      </c>
      <c r="U103" s="229">
        <f>O103/(365*7*N103)*1000000</f>
        <v>0.13046314416177432</v>
      </c>
      <c r="V103" s="229">
        <f>P103/(365*7*N103)*1000000</f>
        <v>0.13046314416177432</v>
      </c>
      <c r="W103" s="87" t="s">
        <v>29</v>
      </c>
      <c r="X103" s="87" t="s">
        <v>45</v>
      </c>
      <c r="Y103" s="87" t="s">
        <v>31</v>
      </c>
      <c r="Z103" s="85" t="s">
        <v>32</v>
      </c>
      <c r="AA103" s="85" t="s">
        <v>33</v>
      </c>
      <c r="AB103" s="87" t="s">
        <v>34</v>
      </c>
      <c r="AC103" s="87" t="s">
        <v>35</v>
      </c>
      <c r="AD103" s="85" t="s">
        <v>36</v>
      </c>
      <c r="AE103" s="93"/>
    </row>
    <row r="104" spans="1:31" x14ac:dyDescent="0.25">
      <c r="A104">
        <v>2016</v>
      </c>
      <c r="B104" s="85">
        <v>3009</v>
      </c>
      <c r="C104" s="85"/>
      <c r="D104" s="85"/>
      <c r="E104" s="85"/>
      <c r="F104" s="85"/>
      <c r="G104" s="85"/>
      <c r="H104" s="86">
        <v>42674</v>
      </c>
      <c r="I104" s="87" t="s">
        <v>25</v>
      </c>
      <c r="J104" s="85">
        <v>1530</v>
      </c>
      <c r="K104" s="85" t="s">
        <v>26</v>
      </c>
      <c r="L104" s="85" t="s">
        <v>27</v>
      </c>
      <c r="M104" s="85" t="s">
        <v>28</v>
      </c>
      <c r="N104" s="85"/>
      <c r="O104" s="199"/>
      <c r="P104" s="199"/>
      <c r="Q104" s="200"/>
      <c r="R104" s="85">
        <v>0</v>
      </c>
      <c r="S104" s="85">
        <v>0</v>
      </c>
      <c r="T104" s="85">
        <v>1</v>
      </c>
      <c r="U104" s="229"/>
      <c r="V104" s="229"/>
      <c r="W104" s="87" t="s">
        <v>29</v>
      </c>
      <c r="X104" s="88" t="s">
        <v>48</v>
      </c>
      <c r="Y104" s="87" t="s">
        <v>31</v>
      </c>
      <c r="Z104" s="87" t="s">
        <v>41</v>
      </c>
      <c r="AA104" s="85" t="s">
        <v>42</v>
      </c>
      <c r="AB104" s="87" t="s">
        <v>34</v>
      </c>
      <c r="AC104" s="85" t="s">
        <v>50</v>
      </c>
      <c r="AD104" s="85" t="s">
        <v>36</v>
      </c>
      <c r="AE104" s="93"/>
    </row>
    <row r="105" spans="1:31" x14ac:dyDescent="0.25">
      <c r="A105">
        <v>2015</v>
      </c>
      <c r="B105" s="89">
        <v>3021</v>
      </c>
      <c r="C105" s="89"/>
      <c r="D105" s="89"/>
      <c r="E105" s="97" t="s">
        <v>78</v>
      </c>
      <c r="F105" s="97" t="s">
        <v>79</v>
      </c>
      <c r="G105" s="89"/>
      <c r="H105" s="90">
        <v>42293</v>
      </c>
      <c r="I105" s="91" t="s">
        <v>54</v>
      </c>
      <c r="J105" s="89">
        <v>2005</v>
      </c>
      <c r="K105" s="89" t="s">
        <v>26</v>
      </c>
      <c r="L105" s="89" t="s">
        <v>27</v>
      </c>
      <c r="M105" s="89" t="s">
        <v>28</v>
      </c>
      <c r="N105" s="98">
        <v>34000</v>
      </c>
      <c r="O105" s="201">
        <v>3</v>
      </c>
      <c r="P105" s="201">
        <v>3</v>
      </c>
      <c r="Q105" s="202">
        <f>P105/O105</f>
        <v>1</v>
      </c>
      <c r="R105" s="89">
        <v>0</v>
      </c>
      <c r="S105" s="89">
        <v>0</v>
      </c>
      <c r="T105" s="89">
        <v>1</v>
      </c>
      <c r="U105" s="225">
        <f>O105/(365*7*N105)*1000000</f>
        <v>3.4534361689881429E-2</v>
      </c>
      <c r="V105" s="225">
        <f>P105/(365*7*N105)*1000000</f>
        <v>3.4534361689881429E-2</v>
      </c>
      <c r="W105" s="91" t="s">
        <v>29</v>
      </c>
      <c r="X105" s="92" t="s">
        <v>48</v>
      </c>
      <c r="Y105" s="91" t="s">
        <v>31</v>
      </c>
      <c r="Z105" s="91" t="s">
        <v>41</v>
      </c>
      <c r="AA105" s="89" t="s">
        <v>42</v>
      </c>
      <c r="AB105" s="91" t="s">
        <v>34</v>
      </c>
      <c r="AC105" s="89" t="s">
        <v>56</v>
      </c>
      <c r="AD105" s="89" t="s">
        <v>36</v>
      </c>
      <c r="AE105" s="93"/>
    </row>
    <row r="106" spans="1:31" x14ac:dyDescent="0.25">
      <c r="A106">
        <v>2016</v>
      </c>
      <c r="B106" s="89">
        <v>3021</v>
      </c>
      <c r="C106" s="89"/>
      <c r="D106" s="89"/>
      <c r="E106" s="89"/>
      <c r="F106" s="89"/>
      <c r="G106" s="89"/>
      <c r="H106" s="90">
        <v>42647</v>
      </c>
      <c r="I106" s="91" t="s">
        <v>52</v>
      </c>
      <c r="J106" s="89">
        <v>1215</v>
      </c>
      <c r="K106" s="89" t="s">
        <v>26</v>
      </c>
      <c r="L106" s="89" t="s">
        <v>27</v>
      </c>
      <c r="M106" s="89" t="s">
        <v>28</v>
      </c>
      <c r="N106" s="89"/>
      <c r="O106" s="201"/>
      <c r="P106" s="201"/>
      <c r="Q106" s="202"/>
      <c r="R106" s="89">
        <v>0</v>
      </c>
      <c r="S106" s="89">
        <v>0</v>
      </c>
      <c r="T106" s="89">
        <v>1</v>
      </c>
      <c r="U106" s="225"/>
      <c r="V106" s="225"/>
      <c r="W106" s="91" t="s">
        <v>29</v>
      </c>
      <c r="X106" s="91" t="s">
        <v>45</v>
      </c>
      <c r="Y106" s="91" t="s">
        <v>31</v>
      </c>
      <c r="Z106" s="89" t="s">
        <v>32</v>
      </c>
      <c r="AA106" s="89" t="s">
        <v>33</v>
      </c>
      <c r="AB106" s="91" t="s">
        <v>34</v>
      </c>
      <c r="AC106" s="91" t="s">
        <v>35</v>
      </c>
      <c r="AD106" s="89" t="s">
        <v>36</v>
      </c>
      <c r="AE106" s="93"/>
    </row>
    <row r="107" spans="1:31" x14ac:dyDescent="0.25">
      <c r="B107" s="89">
        <v>3021</v>
      </c>
      <c r="C107" s="89"/>
      <c r="D107" s="89"/>
      <c r="E107" s="89"/>
      <c r="F107" s="89"/>
      <c r="G107" s="89"/>
      <c r="H107" s="90">
        <v>42654</v>
      </c>
      <c r="I107" s="91" t="s">
        <v>52</v>
      </c>
      <c r="J107" s="89">
        <v>1845</v>
      </c>
      <c r="K107" s="89" t="s">
        <v>26</v>
      </c>
      <c r="L107" s="89" t="s">
        <v>27</v>
      </c>
      <c r="M107" s="89" t="s">
        <v>28</v>
      </c>
      <c r="N107" s="89"/>
      <c r="O107" s="201"/>
      <c r="P107" s="201"/>
      <c r="Q107" s="202"/>
      <c r="R107" s="89">
        <v>0</v>
      </c>
      <c r="S107" s="89">
        <v>0</v>
      </c>
      <c r="T107" s="89">
        <v>1</v>
      </c>
      <c r="U107" s="225"/>
      <c r="V107" s="225"/>
      <c r="W107" s="91" t="s">
        <v>29</v>
      </c>
      <c r="X107" s="91" t="s">
        <v>45</v>
      </c>
      <c r="Y107" s="91" t="s">
        <v>31</v>
      </c>
      <c r="Z107" s="89" t="s">
        <v>32</v>
      </c>
      <c r="AA107" s="89" t="s">
        <v>33</v>
      </c>
      <c r="AB107" s="91" t="s">
        <v>34</v>
      </c>
      <c r="AC107" s="91" t="s">
        <v>35</v>
      </c>
      <c r="AD107" s="89" t="s">
        <v>36</v>
      </c>
      <c r="AE107" s="93"/>
    </row>
    <row r="108" spans="1:31" x14ac:dyDescent="0.25">
      <c r="A108">
        <v>2016</v>
      </c>
      <c r="B108">
        <v>3010</v>
      </c>
      <c r="E108" s="97" t="s">
        <v>85</v>
      </c>
      <c r="F108" s="97" t="s">
        <v>87</v>
      </c>
      <c r="H108" s="1">
        <v>42390</v>
      </c>
      <c r="I108" s="2" t="s">
        <v>37</v>
      </c>
      <c r="J108">
        <v>1815</v>
      </c>
      <c r="K108" t="s">
        <v>26</v>
      </c>
      <c r="L108" t="s">
        <v>27</v>
      </c>
      <c r="M108" t="s">
        <v>28</v>
      </c>
      <c r="N108" s="98">
        <v>14100</v>
      </c>
      <c r="O108" s="98">
        <v>1</v>
      </c>
      <c r="P108" s="98">
        <v>1</v>
      </c>
      <c r="Q108" s="108">
        <f>P108/O108</f>
        <v>1</v>
      </c>
      <c r="R108">
        <v>0</v>
      </c>
      <c r="S108">
        <v>1</v>
      </c>
      <c r="T108">
        <v>0</v>
      </c>
      <c r="U108" s="124">
        <f>O108/(365*7*N108)*1000000</f>
        <v>2.7758115779100916E-2</v>
      </c>
      <c r="V108" s="124">
        <f>P108/(365*7*N108)*1000000</f>
        <v>2.7758115779100916E-2</v>
      </c>
      <c r="W108" s="2" t="s">
        <v>29</v>
      </c>
      <c r="X108" s="3" t="s">
        <v>48</v>
      </c>
      <c r="Y108" s="2" t="s">
        <v>31</v>
      </c>
      <c r="Z108" s="2" t="s">
        <v>2</v>
      </c>
      <c r="AA108" s="2" t="s">
        <v>49</v>
      </c>
      <c r="AB108" s="2" t="s">
        <v>34</v>
      </c>
      <c r="AC108" t="s">
        <v>46</v>
      </c>
      <c r="AD108" t="s">
        <v>36</v>
      </c>
      <c r="AE108" s="93"/>
    </row>
    <row r="109" spans="1:31" x14ac:dyDescent="0.25">
      <c r="A109">
        <v>2016</v>
      </c>
      <c r="B109">
        <v>3012</v>
      </c>
      <c r="E109" s="97" t="s">
        <v>85</v>
      </c>
      <c r="F109" s="97" t="s">
        <v>89</v>
      </c>
      <c r="H109" s="1">
        <v>42670</v>
      </c>
      <c r="I109" s="2" t="s">
        <v>37</v>
      </c>
      <c r="J109">
        <v>2000</v>
      </c>
      <c r="K109" t="s">
        <v>26</v>
      </c>
      <c r="L109" t="s">
        <v>27</v>
      </c>
      <c r="M109" t="s">
        <v>28</v>
      </c>
      <c r="N109" s="98">
        <v>36000</v>
      </c>
      <c r="O109" s="98">
        <v>1</v>
      </c>
      <c r="P109" s="98">
        <v>1</v>
      </c>
      <c r="Q109" s="108">
        <f>P109/O109</f>
        <v>1</v>
      </c>
      <c r="R109">
        <v>0</v>
      </c>
      <c r="S109">
        <v>1</v>
      </c>
      <c r="T109">
        <v>0</v>
      </c>
      <c r="U109" s="124">
        <f>O109/(365*7*N109)*1000000</f>
        <v>1.0871928680147859E-2</v>
      </c>
      <c r="V109" s="124">
        <f>P109/(365*7*N109)*1000000</f>
        <v>1.0871928680147859E-2</v>
      </c>
      <c r="W109" s="2" t="s">
        <v>29</v>
      </c>
      <c r="X109" s="3" t="s">
        <v>48</v>
      </c>
      <c r="Y109" s="2" t="s">
        <v>31</v>
      </c>
      <c r="Z109" s="2" t="s">
        <v>2</v>
      </c>
      <c r="AA109" s="2" t="s">
        <v>49</v>
      </c>
      <c r="AB109" s="2" t="s">
        <v>34</v>
      </c>
      <c r="AC109" t="s">
        <v>50</v>
      </c>
      <c r="AD109" t="s">
        <v>36</v>
      </c>
      <c r="AE109" s="93"/>
    </row>
    <row r="110" spans="1:31" ht="18.75" x14ac:dyDescent="0.25">
      <c r="M110" s="117" t="s">
        <v>106</v>
      </c>
      <c r="N110" s="118">
        <f t="shared" ref="N110" si="0">AVERAGE(N5:N109)</f>
        <v>18537.037037037036</v>
      </c>
      <c r="O110" s="120">
        <f>(SUM(O5:O109))/105</f>
        <v>1</v>
      </c>
      <c r="P110" s="120">
        <f>(SUM(P5:P109))/105</f>
        <v>0.96190476190476193</v>
      </c>
      <c r="Q110" s="119">
        <f>SUM(Q5:Q109)/27</f>
        <v>0.94162257495590829</v>
      </c>
      <c r="R110" s="120">
        <f>AVERAGE(R5:R109)</f>
        <v>9.5238095238095247E-3</v>
      </c>
      <c r="S110" s="120">
        <f>AVERAGE(S5:S109)</f>
        <v>0.17142857142857143</v>
      </c>
      <c r="T110" s="120">
        <f>AVERAGE(T5:T109)</f>
        <v>0.8571428571428571</v>
      </c>
      <c r="U110" s="120">
        <f>(SUM(U5:U109))/105</f>
        <v>3.1494436986223867E-2</v>
      </c>
      <c r="V110" s="120">
        <f>(SUM(V5:V109))/105</f>
        <v>3.089987655087028E-2</v>
      </c>
      <c r="AE110" s="93"/>
    </row>
    <row r="111" spans="1:31" x14ac:dyDescent="0.25">
      <c r="AE111" s="93"/>
    </row>
    <row r="112" spans="1:31" x14ac:dyDescent="0.25">
      <c r="AE112" s="93"/>
    </row>
    <row r="113" spans="1:31" ht="15.75" thickBot="1" x14ac:dyDescent="0.3">
      <c r="AE113" s="93"/>
    </row>
    <row r="114" spans="1:31" ht="31.5" x14ac:dyDescent="0.25">
      <c r="A114" s="221"/>
      <c r="B114" s="222"/>
      <c r="C114" s="137" t="s">
        <v>119</v>
      </c>
      <c r="D114" s="218" t="s">
        <v>68</v>
      </c>
      <c r="E114" s="218"/>
      <c r="F114" s="218"/>
      <c r="G114" s="218" t="s">
        <v>5</v>
      </c>
      <c r="H114" s="219"/>
      <c r="I114" s="219"/>
      <c r="J114" s="138" t="s">
        <v>96</v>
      </c>
      <c r="K114" s="139" t="s">
        <v>97</v>
      </c>
      <c r="L114" s="130" t="s">
        <v>189</v>
      </c>
      <c r="AE114" s="93"/>
    </row>
    <row r="115" spans="1:31" ht="31.5" x14ac:dyDescent="0.25">
      <c r="A115" s="223"/>
      <c r="B115" s="224"/>
      <c r="C115" s="140" t="s">
        <v>120</v>
      </c>
      <c r="D115" s="220" t="s">
        <v>121</v>
      </c>
      <c r="E115" s="220"/>
      <c r="F115" s="220"/>
      <c r="G115" s="220" t="s">
        <v>191</v>
      </c>
      <c r="H115" s="220"/>
      <c r="I115" s="220"/>
      <c r="J115" s="141" t="s">
        <v>171</v>
      </c>
      <c r="K115" s="142" t="s">
        <v>188</v>
      </c>
      <c r="L115" s="260" t="s">
        <v>190</v>
      </c>
      <c r="AE115" s="93"/>
    </row>
    <row r="116" spans="1:31" ht="15" customHeight="1" x14ac:dyDescent="0.25">
      <c r="A116" s="143" t="s">
        <v>123</v>
      </c>
      <c r="B116" s="144"/>
      <c r="C116" s="145">
        <f>N110</f>
        <v>18537.037037037036</v>
      </c>
      <c r="D116" s="146">
        <f>P110</f>
        <v>0.96190476190476193</v>
      </c>
      <c r="E116" s="146">
        <f t="shared" ref="E116:K116" si="1">P110</f>
        <v>0.96190476190476193</v>
      </c>
      <c r="F116" s="147">
        <f t="shared" si="1"/>
        <v>0.94162257495590829</v>
      </c>
      <c r="G116" s="148">
        <f t="shared" si="1"/>
        <v>9.5238095238095247E-3</v>
      </c>
      <c r="H116" s="148">
        <f t="shared" si="1"/>
        <v>0.17142857142857143</v>
      </c>
      <c r="I116" s="148">
        <f t="shared" si="1"/>
        <v>0.8571428571428571</v>
      </c>
      <c r="J116" s="149">
        <f t="shared" si="1"/>
        <v>3.1494436986223867E-2</v>
      </c>
      <c r="K116" s="150">
        <f t="shared" si="1"/>
        <v>3.089987655087028E-2</v>
      </c>
      <c r="L116" s="134">
        <v>105</v>
      </c>
      <c r="AE116" s="93"/>
    </row>
    <row r="117" spans="1:31" ht="15.75" x14ac:dyDescent="0.25">
      <c r="A117" s="151" t="s">
        <v>124</v>
      </c>
      <c r="B117" s="152"/>
      <c r="C117" s="153">
        <f>N5</f>
        <v>9100</v>
      </c>
      <c r="D117" s="154">
        <f>O5/L117</f>
        <v>1</v>
      </c>
      <c r="E117" s="154">
        <f>P5/L117</f>
        <v>1</v>
      </c>
      <c r="F117" s="155">
        <f>Q5</f>
        <v>1</v>
      </c>
      <c r="G117" s="154">
        <v>0</v>
      </c>
      <c r="H117" s="154">
        <v>0</v>
      </c>
      <c r="I117" s="154">
        <f>4/L117</f>
        <v>1</v>
      </c>
      <c r="J117" s="156">
        <f>U5/L117</f>
        <v>4.3009827745639884E-2</v>
      </c>
      <c r="K117" s="157">
        <f>V5/L117</f>
        <v>4.3009827745639884E-2</v>
      </c>
      <c r="L117" s="135">
        <v>4</v>
      </c>
      <c r="N117" s="112"/>
      <c r="AE117" s="93"/>
    </row>
    <row r="118" spans="1:31" ht="15.75" x14ac:dyDescent="0.25">
      <c r="A118" s="158" t="s">
        <v>125</v>
      </c>
      <c r="B118" s="159"/>
      <c r="C118" s="160">
        <f>N9</f>
        <v>14900</v>
      </c>
      <c r="D118" s="154">
        <f>O9/L118</f>
        <v>1</v>
      </c>
      <c r="E118" s="154">
        <f>P9/L118</f>
        <v>0.9</v>
      </c>
      <c r="F118" s="155">
        <f>Q9</f>
        <v>0.9</v>
      </c>
      <c r="G118" s="154">
        <v>0</v>
      </c>
      <c r="H118" s="154">
        <f>2/L118</f>
        <v>0.2</v>
      </c>
      <c r="I118" s="154">
        <f>9/L118</f>
        <v>0.9</v>
      </c>
      <c r="J118" s="156">
        <f>U9/L118</f>
        <v>2.6267747146665965E-2</v>
      </c>
      <c r="K118" s="157">
        <f>V9/L118</f>
        <v>2.364097243199937E-2</v>
      </c>
      <c r="L118" s="134">
        <v>10</v>
      </c>
      <c r="N118" s="112"/>
      <c r="AE118" s="93"/>
    </row>
    <row r="119" spans="1:31" ht="15.75" x14ac:dyDescent="0.25">
      <c r="A119" s="158" t="s">
        <v>126</v>
      </c>
      <c r="B119" s="159"/>
      <c r="C119" s="153">
        <f>N19</f>
        <v>33900</v>
      </c>
      <c r="D119" s="154">
        <f>O19/L119</f>
        <v>1</v>
      </c>
      <c r="E119" s="154">
        <f>P19/L119</f>
        <v>0.8571428571428571</v>
      </c>
      <c r="F119" s="155">
        <f>Q19</f>
        <v>0.8571428571428571</v>
      </c>
      <c r="G119" s="154">
        <v>0</v>
      </c>
      <c r="H119" s="154">
        <v>1</v>
      </c>
      <c r="I119" s="154">
        <v>5</v>
      </c>
      <c r="J119" s="156">
        <f>U19/L119</f>
        <v>1.1545410987767638E-2</v>
      </c>
      <c r="K119" s="157">
        <f>V19/L119</f>
        <v>9.8960665609436893E-3</v>
      </c>
      <c r="L119" s="134">
        <v>7</v>
      </c>
      <c r="N119" s="112"/>
      <c r="AE119" s="93"/>
    </row>
    <row r="120" spans="1:31" ht="15.75" x14ac:dyDescent="0.25">
      <c r="A120" s="158" t="s">
        <v>127</v>
      </c>
      <c r="B120" s="159"/>
      <c r="C120" s="153">
        <f>N26</f>
        <v>16700</v>
      </c>
      <c r="D120" s="154">
        <f>O26/L120</f>
        <v>1</v>
      </c>
      <c r="E120" s="154">
        <f>P26/L120</f>
        <v>1</v>
      </c>
      <c r="F120" s="155">
        <f>Q26</f>
        <v>1</v>
      </c>
      <c r="G120" s="154">
        <v>1</v>
      </c>
      <c r="H120" s="154">
        <v>2</v>
      </c>
      <c r="I120" s="154">
        <v>7</v>
      </c>
      <c r="J120" s="156">
        <f>U26/L120</f>
        <v>2.3436492963192987E-2</v>
      </c>
      <c r="K120" s="157">
        <f>V26/L120</f>
        <v>2.3436492963192987E-2</v>
      </c>
      <c r="L120" s="134">
        <v>9</v>
      </c>
      <c r="N120" s="112"/>
      <c r="AE120" s="93"/>
    </row>
    <row r="121" spans="1:31" ht="15.75" x14ac:dyDescent="0.25">
      <c r="A121" s="158" t="s">
        <v>128</v>
      </c>
      <c r="B121" s="159"/>
      <c r="C121" s="153">
        <f>N35</f>
        <v>9800</v>
      </c>
      <c r="D121" s="154">
        <f>O35/L121</f>
        <v>1</v>
      </c>
      <c r="E121" s="154">
        <f>P35/L121</f>
        <v>1</v>
      </c>
      <c r="F121" s="155">
        <f>P109</f>
        <v>1</v>
      </c>
      <c r="G121" s="154">
        <v>0</v>
      </c>
      <c r="H121" s="154">
        <v>3</v>
      </c>
      <c r="I121" s="154">
        <v>9</v>
      </c>
      <c r="J121" s="156">
        <f>U35/L121</f>
        <v>3.9937697192379891E-2</v>
      </c>
      <c r="K121" s="157">
        <f>V35/L121</f>
        <v>3.9937697192379891E-2</v>
      </c>
      <c r="L121" s="134">
        <v>12</v>
      </c>
      <c r="N121" s="112"/>
      <c r="AE121" s="93"/>
    </row>
    <row r="122" spans="1:31" ht="15.75" x14ac:dyDescent="0.25">
      <c r="A122" s="158" t="s">
        <v>129</v>
      </c>
      <c r="B122" s="159"/>
      <c r="C122" s="153">
        <f>N47</f>
        <v>21200</v>
      </c>
      <c r="D122" s="154">
        <f>O47/L122</f>
        <v>0.66666666666666663</v>
      </c>
      <c r="E122" s="154">
        <f>P47/L122</f>
        <v>0.66666666666666663</v>
      </c>
      <c r="F122" s="155">
        <v>1</v>
      </c>
      <c r="G122" s="154">
        <v>0</v>
      </c>
      <c r="H122" s="154">
        <v>0</v>
      </c>
      <c r="I122" s="154">
        <v>2</v>
      </c>
      <c r="J122" s="156">
        <f>U47/L122</f>
        <v>1.2307843788846633E-2</v>
      </c>
      <c r="K122" s="157">
        <f>V47/L122</f>
        <v>1.2307843788846633E-2</v>
      </c>
      <c r="L122" s="134">
        <v>3</v>
      </c>
      <c r="N122" s="112"/>
      <c r="AE122" s="93"/>
    </row>
    <row r="123" spans="1:31" ht="15.75" x14ac:dyDescent="0.25">
      <c r="A123" s="158" t="s">
        <v>130</v>
      </c>
      <c r="B123" s="159"/>
      <c r="C123" s="153">
        <f t="shared" ref="C123:E124" si="2">N49</f>
        <v>7000</v>
      </c>
      <c r="D123" s="154">
        <f>O49/L123</f>
        <v>1</v>
      </c>
      <c r="E123" s="154">
        <f>P49/L123</f>
        <v>0</v>
      </c>
      <c r="F123" s="155">
        <f t="shared" ref="F123" si="3">P115</f>
        <v>0</v>
      </c>
      <c r="G123" s="154">
        <v>0</v>
      </c>
      <c r="H123" s="154">
        <v>1</v>
      </c>
      <c r="I123" s="154">
        <v>13</v>
      </c>
      <c r="J123" s="156">
        <f>U49/L123</f>
        <v>5.5912776069331843E-2</v>
      </c>
      <c r="K123" s="157">
        <f>V49/L123</f>
        <v>5.5912776069331843E-2</v>
      </c>
      <c r="L123" s="134">
        <v>1</v>
      </c>
      <c r="N123" s="112"/>
      <c r="AE123" s="93"/>
    </row>
    <row r="124" spans="1:31" ht="15.75" x14ac:dyDescent="0.25">
      <c r="A124" s="158" t="s">
        <v>131</v>
      </c>
      <c r="B124" s="159"/>
      <c r="C124" s="153">
        <f t="shared" si="2"/>
        <v>18000</v>
      </c>
      <c r="D124" s="154">
        <f>O50/L124</f>
        <v>1</v>
      </c>
      <c r="E124" s="154">
        <f>P50/L124</f>
        <v>1</v>
      </c>
      <c r="F124" s="155">
        <v>1</v>
      </c>
      <c r="G124" s="154">
        <v>0</v>
      </c>
      <c r="H124" s="154">
        <v>0</v>
      </c>
      <c r="I124" s="154">
        <v>3</v>
      </c>
      <c r="J124" s="156">
        <f>U50/L124</f>
        <v>2.1743857360295715E-2</v>
      </c>
      <c r="K124" s="157">
        <f>V50/L124</f>
        <v>2.1743857360295715E-2</v>
      </c>
      <c r="L124" s="134">
        <v>13</v>
      </c>
      <c r="N124" s="112"/>
      <c r="AE124" s="93"/>
    </row>
    <row r="125" spans="1:31" ht="15.75" x14ac:dyDescent="0.25">
      <c r="A125" s="158" t="s">
        <v>132</v>
      </c>
      <c r="B125" s="159"/>
      <c r="C125" s="153">
        <f>N63</f>
        <v>15600</v>
      </c>
      <c r="D125" s="154">
        <f>O63/L125</f>
        <v>1</v>
      </c>
      <c r="E125" s="154">
        <f>P63/L125</f>
        <v>1</v>
      </c>
      <c r="F125" s="155">
        <v>1</v>
      </c>
      <c r="G125" s="154">
        <v>0</v>
      </c>
      <c r="H125" s="154">
        <v>0</v>
      </c>
      <c r="I125" s="154">
        <v>3</v>
      </c>
      <c r="J125" s="156">
        <f>U63/L125</f>
        <v>2.5089066184956595E-2</v>
      </c>
      <c r="K125" s="157">
        <f>V63/L125</f>
        <v>2.5089066184956595E-2</v>
      </c>
      <c r="L125" s="134">
        <v>3</v>
      </c>
      <c r="N125" s="112"/>
    </row>
    <row r="126" spans="1:31" ht="15.75" x14ac:dyDescent="0.25">
      <c r="A126" s="158" t="s">
        <v>133</v>
      </c>
      <c r="B126" s="159"/>
      <c r="C126" s="153">
        <f>N66</f>
        <v>6000</v>
      </c>
      <c r="D126" s="154">
        <f>O66/L126</f>
        <v>1</v>
      </c>
      <c r="E126" s="154">
        <f>P66/L126</f>
        <v>1</v>
      </c>
      <c r="F126" s="155">
        <v>1</v>
      </c>
      <c r="G126" s="154">
        <v>0</v>
      </c>
      <c r="H126" s="154">
        <v>0</v>
      </c>
      <c r="I126" s="154">
        <v>2</v>
      </c>
      <c r="J126" s="156">
        <f>U66/L126</f>
        <v>6.523157208088716E-2</v>
      </c>
      <c r="K126" s="157">
        <f>V66/L126</f>
        <v>6.523157208088716E-2</v>
      </c>
      <c r="L126" s="134">
        <v>2</v>
      </c>
      <c r="N126" s="112"/>
    </row>
    <row r="127" spans="1:31" ht="15.75" x14ac:dyDescent="0.25">
      <c r="A127" s="158" t="s">
        <v>134</v>
      </c>
      <c r="B127" s="159"/>
      <c r="C127" s="153">
        <f t="shared" ref="C127:E128" si="4">N68</f>
        <v>36500</v>
      </c>
      <c r="D127" s="154">
        <f>O68/L127</f>
        <v>1</v>
      </c>
      <c r="E127" s="154">
        <f t="shared" si="4"/>
        <v>1</v>
      </c>
      <c r="F127" s="155">
        <v>1</v>
      </c>
      <c r="G127" s="154">
        <v>0</v>
      </c>
      <c r="H127" s="154">
        <v>0</v>
      </c>
      <c r="I127" s="154">
        <v>1</v>
      </c>
      <c r="J127" s="156">
        <f>U68/L127</f>
        <v>1.072299815028282E-2</v>
      </c>
      <c r="K127" s="157">
        <f>V68</f>
        <v>1.072299815028282E-2</v>
      </c>
      <c r="L127" s="134">
        <v>1</v>
      </c>
      <c r="N127" s="112"/>
    </row>
    <row r="128" spans="1:31" ht="15.75" x14ac:dyDescent="0.25">
      <c r="A128" s="158" t="s">
        <v>135</v>
      </c>
      <c r="B128" s="159"/>
      <c r="C128" s="153">
        <f t="shared" si="4"/>
        <v>9000</v>
      </c>
      <c r="D128" s="154">
        <f>O69/L128</f>
        <v>1</v>
      </c>
      <c r="E128" s="154">
        <f>P69/L128</f>
        <v>1</v>
      </c>
      <c r="F128" s="155">
        <v>1</v>
      </c>
      <c r="G128" s="154">
        <v>0</v>
      </c>
      <c r="H128" s="154">
        <v>0</v>
      </c>
      <c r="I128" s="154">
        <v>4</v>
      </c>
      <c r="J128" s="156">
        <f>U69/L128</f>
        <v>4.3487714720591437E-2</v>
      </c>
      <c r="K128" s="157">
        <f>V69/L128</f>
        <v>4.3487714720591437E-2</v>
      </c>
      <c r="L128" s="134">
        <v>4</v>
      </c>
      <c r="N128" s="112"/>
    </row>
    <row r="129" spans="1:14" ht="15.75" x14ac:dyDescent="0.25">
      <c r="A129" s="158" t="s">
        <v>136</v>
      </c>
      <c r="B129" s="159"/>
      <c r="C129" s="153">
        <f>N73</f>
        <v>8400</v>
      </c>
      <c r="D129" s="154">
        <f>O73/L129</f>
        <v>1</v>
      </c>
      <c r="E129" s="154">
        <f>P73/L129</f>
        <v>1</v>
      </c>
      <c r="F129" s="155">
        <v>1</v>
      </c>
      <c r="G129" s="154">
        <v>0</v>
      </c>
      <c r="H129" s="154">
        <v>3</v>
      </c>
      <c r="I129" s="154">
        <v>3</v>
      </c>
      <c r="J129" s="156">
        <f>U73/L129</f>
        <v>4.6593980057776534E-2</v>
      </c>
      <c r="K129" s="157">
        <f>V73/L129</f>
        <v>4.6593980057776534E-2</v>
      </c>
      <c r="L129" s="134">
        <v>5</v>
      </c>
      <c r="N129" s="112"/>
    </row>
    <row r="130" spans="1:14" ht="15.75" x14ac:dyDescent="0.25">
      <c r="A130" s="158" t="s">
        <v>137</v>
      </c>
      <c r="B130" s="159"/>
      <c r="C130" s="153">
        <f>N78</f>
        <v>7100</v>
      </c>
      <c r="D130" s="154">
        <f>O78/L130</f>
        <v>1</v>
      </c>
      <c r="E130" s="154">
        <f>P78/L130</f>
        <v>1</v>
      </c>
      <c r="F130" s="155">
        <v>1</v>
      </c>
      <c r="G130" s="154">
        <v>0</v>
      </c>
      <c r="H130" s="154">
        <v>1</v>
      </c>
      <c r="I130" s="154">
        <v>4</v>
      </c>
      <c r="J130" s="156">
        <f>U78/L130</f>
        <v>5.5125272181031394E-2</v>
      </c>
      <c r="K130" s="157">
        <f>V78/L130</f>
        <v>5.5125272181031394E-2</v>
      </c>
      <c r="L130" s="134">
        <v>4</v>
      </c>
      <c r="N130" s="112"/>
    </row>
    <row r="131" spans="1:14" ht="15.75" x14ac:dyDescent="0.25">
      <c r="A131" s="158" t="s">
        <v>138</v>
      </c>
      <c r="B131" s="159"/>
      <c r="C131" s="153">
        <f>N82</f>
        <v>9100</v>
      </c>
      <c r="D131" s="154">
        <f>O82/L131</f>
        <v>1</v>
      </c>
      <c r="E131" s="154">
        <f>P82/L131</f>
        <v>1</v>
      </c>
      <c r="F131" s="155">
        <v>1</v>
      </c>
      <c r="G131" s="154">
        <v>0</v>
      </c>
      <c r="H131" s="154">
        <v>1</v>
      </c>
      <c r="I131" s="154">
        <v>1</v>
      </c>
      <c r="J131" s="156">
        <f>U82/L131</f>
        <v>4.3009827745639884E-2</v>
      </c>
      <c r="K131" s="157">
        <f>V82/L131</f>
        <v>4.3009827745639884E-2</v>
      </c>
      <c r="L131" s="134">
        <v>2</v>
      </c>
      <c r="N131" s="113"/>
    </row>
    <row r="132" spans="1:14" ht="15.75" x14ac:dyDescent="0.25">
      <c r="A132" s="158" t="s">
        <v>126</v>
      </c>
      <c r="B132" s="159"/>
      <c r="C132" s="153">
        <f>N84</f>
        <v>33900</v>
      </c>
      <c r="D132" s="154">
        <f>O84/L132</f>
        <v>1</v>
      </c>
      <c r="E132" s="154">
        <f>P84/L132</f>
        <v>1</v>
      </c>
      <c r="F132" s="155">
        <v>1</v>
      </c>
      <c r="G132" s="154">
        <v>0</v>
      </c>
      <c r="H132" s="154">
        <v>0</v>
      </c>
      <c r="I132" s="154">
        <v>2</v>
      </c>
      <c r="J132" s="156">
        <f>U84/L132</f>
        <v>1.1545410987767638E-2</v>
      </c>
      <c r="K132" s="157">
        <f>V84/L132</f>
        <v>1.1545410987767638E-2</v>
      </c>
      <c r="L132" s="134">
        <v>2</v>
      </c>
      <c r="N132" s="113"/>
    </row>
    <row r="133" spans="1:14" ht="15.75" x14ac:dyDescent="0.25">
      <c r="A133" s="158" t="s">
        <v>139</v>
      </c>
      <c r="B133" s="159"/>
      <c r="C133" s="153">
        <f>N86</f>
        <v>11200</v>
      </c>
      <c r="D133" s="154">
        <f>O86/L133</f>
        <v>1</v>
      </c>
      <c r="E133" s="154">
        <f>P86/L133</f>
        <v>1</v>
      </c>
      <c r="F133" s="155">
        <v>1</v>
      </c>
      <c r="G133" s="154">
        <v>0</v>
      </c>
      <c r="H133" s="154">
        <v>0</v>
      </c>
      <c r="I133" s="154">
        <v>4</v>
      </c>
      <c r="J133" s="156">
        <f>U86/L133</f>
        <v>3.4945485043332405E-2</v>
      </c>
      <c r="K133" s="157">
        <f>V86/L133</f>
        <v>3.4945485043332405E-2</v>
      </c>
      <c r="L133" s="134">
        <v>4</v>
      </c>
      <c r="N133" s="113"/>
    </row>
    <row r="134" spans="1:14" ht="15.75" x14ac:dyDescent="0.25">
      <c r="A134" s="158" t="s">
        <v>140</v>
      </c>
      <c r="B134" s="159"/>
      <c r="C134" s="153">
        <f>N90</f>
        <v>48400</v>
      </c>
      <c r="D134" s="154">
        <f>O90/L134</f>
        <v>1</v>
      </c>
      <c r="E134" s="154">
        <f>P90/L134</f>
        <v>1</v>
      </c>
      <c r="F134" s="155">
        <v>1</v>
      </c>
      <c r="G134" s="154">
        <v>0</v>
      </c>
      <c r="H134" s="154">
        <v>0</v>
      </c>
      <c r="I134" s="154">
        <v>3</v>
      </c>
      <c r="J134" s="156">
        <f>U90/L134</f>
        <v>8.0865585224240283E-3</v>
      </c>
      <c r="K134" s="157">
        <f>V90/L134</f>
        <v>8.0865585224240283E-3</v>
      </c>
      <c r="L134" s="134">
        <v>2</v>
      </c>
      <c r="N134" s="113"/>
    </row>
    <row r="135" spans="1:14" ht="15.75" x14ac:dyDescent="0.25">
      <c r="A135" s="158" t="s">
        <v>141</v>
      </c>
      <c r="B135" s="159"/>
      <c r="C135" s="153">
        <f>N92</f>
        <v>15900</v>
      </c>
      <c r="D135" s="154">
        <f>O92/L135</f>
        <v>1</v>
      </c>
      <c r="E135" s="154">
        <f>P92/L135</f>
        <v>0.66666666666666663</v>
      </c>
      <c r="F135" s="155">
        <f>Q92</f>
        <v>0.66666666666666663</v>
      </c>
      <c r="G135" s="154">
        <v>0</v>
      </c>
      <c r="H135" s="154">
        <v>0</v>
      </c>
      <c r="I135" s="154">
        <v>3</v>
      </c>
      <c r="J135" s="156">
        <f>U92/L135</f>
        <v>2.4615687577693265E-2</v>
      </c>
      <c r="K135" s="157">
        <f>V92/L135</f>
        <v>1.6410458385128845E-2</v>
      </c>
      <c r="L135" s="134">
        <v>3</v>
      </c>
      <c r="N135" s="113"/>
    </row>
    <row r="136" spans="1:14" ht="15.75" x14ac:dyDescent="0.25">
      <c r="A136" s="158" t="s">
        <v>142</v>
      </c>
      <c r="B136" s="159"/>
      <c r="C136" s="153">
        <f t="shared" ref="C136:E137" si="5">N95</f>
        <v>29600</v>
      </c>
      <c r="D136" s="154">
        <f>O95/L136</f>
        <v>1</v>
      </c>
      <c r="E136" s="154">
        <f t="shared" si="5"/>
        <v>1</v>
      </c>
      <c r="F136" s="155">
        <v>1</v>
      </c>
      <c r="G136" s="154">
        <v>0</v>
      </c>
      <c r="H136" s="154">
        <v>1</v>
      </c>
      <c r="I136" s="154">
        <v>1</v>
      </c>
      <c r="J136" s="156">
        <f>U95</f>
        <v>1.3222615962341989E-2</v>
      </c>
      <c r="K136" s="157">
        <f>V95</f>
        <v>1.3222615962341989E-2</v>
      </c>
      <c r="L136" s="134">
        <v>1</v>
      </c>
      <c r="N136" s="113"/>
    </row>
    <row r="137" spans="1:14" ht="15.75" x14ac:dyDescent="0.25">
      <c r="A137" s="158" t="s">
        <v>143</v>
      </c>
      <c r="B137" s="159"/>
      <c r="C137" s="153">
        <f t="shared" si="5"/>
        <v>36000</v>
      </c>
      <c r="D137" s="154">
        <f>O96/L137</f>
        <v>1</v>
      </c>
      <c r="E137" s="154">
        <f>P96/L137</f>
        <v>1</v>
      </c>
      <c r="F137" s="155">
        <v>1</v>
      </c>
      <c r="G137" s="154">
        <v>0</v>
      </c>
      <c r="H137" s="154">
        <v>0</v>
      </c>
      <c r="I137" s="154">
        <v>2</v>
      </c>
      <c r="J137" s="156">
        <f>U96/L137</f>
        <v>1.0871928680147859E-2</v>
      </c>
      <c r="K137" s="157">
        <f>V96/L137</f>
        <v>1.0871928680147859E-2</v>
      </c>
      <c r="L137" s="134">
        <v>2</v>
      </c>
      <c r="N137" s="113"/>
    </row>
    <row r="138" spans="1:14" ht="15.75" x14ac:dyDescent="0.25">
      <c r="A138" s="158" t="s">
        <v>144</v>
      </c>
      <c r="B138" s="159"/>
      <c r="C138" s="153">
        <f>N98</f>
        <v>6100</v>
      </c>
      <c r="D138" s="154">
        <f>O98/L138</f>
        <v>1</v>
      </c>
      <c r="E138" s="154">
        <f>P98/L138</f>
        <v>1</v>
      </c>
      <c r="F138" s="155">
        <v>1</v>
      </c>
      <c r="G138" s="154">
        <v>0</v>
      </c>
      <c r="H138" s="154">
        <v>1</v>
      </c>
      <c r="I138" s="154">
        <v>2</v>
      </c>
      <c r="J138" s="156">
        <f>U98/L138</f>
        <v>6.4162202046774239E-2</v>
      </c>
      <c r="K138" s="157">
        <f>V98/L138</f>
        <v>6.4162202046774239E-2</v>
      </c>
      <c r="L138" s="134">
        <v>3</v>
      </c>
      <c r="N138" s="112"/>
    </row>
    <row r="139" spans="1:14" ht="15.75" x14ac:dyDescent="0.25">
      <c r="A139" s="158" t="s">
        <v>145</v>
      </c>
      <c r="B139" s="159"/>
      <c r="C139" s="153">
        <f>N101</f>
        <v>7000</v>
      </c>
      <c r="D139" s="154">
        <f>O101/L139</f>
        <v>1</v>
      </c>
      <c r="E139" s="154">
        <f>P101/L139</f>
        <v>1</v>
      </c>
      <c r="F139" s="155">
        <v>1</v>
      </c>
      <c r="G139" s="154">
        <v>0</v>
      </c>
      <c r="H139" s="154">
        <v>0</v>
      </c>
      <c r="I139" s="154">
        <v>2</v>
      </c>
      <c r="J139" s="156">
        <f>U101/L139</f>
        <v>5.5912776069331843E-2</v>
      </c>
      <c r="K139" s="157">
        <f>V101/L139</f>
        <v>5.5912776069331843E-2</v>
      </c>
      <c r="L139" s="134">
        <v>2</v>
      </c>
      <c r="N139" s="112"/>
    </row>
    <row r="140" spans="1:14" ht="15.75" x14ac:dyDescent="0.25">
      <c r="A140" s="158" t="s">
        <v>133</v>
      </c>
      <c r="B140" s="159"/>
      <c r="C140" s="153">
        <f>N103</f>
        <v>6000</v>
      </c>
      <c r="D140" s="154">
        <f>O103/L140</f>
        <v>1</v>
      </c>
      <c r="E140" s="154">
        <f>P103/L140</f>
        <v>1</v>
      </c>
      <c r="F140" s="155">
        <v>1</v>
      </c>
      <c r="G140" s="154">
        <v>0</v>
      </c>
      <c r="H140" s="154">
        <v>0</v>
      </c>
      <c r="I140" s="154">
        <v>2</v>
      </c>
      <c r="J140" s="156">
        <f>U103/L140</f>
        <v>6.523157208088716E-2</v>
      </c>
      <c r="K140" s="157">
        <f>V103/L140</f>
        <v>6.523157208088716E-2</v>
      </c>
      <c r="L140" s="134">
        <v>2</v>
      </c>
      <c r="N140" s="112"/>
    </row>
    <row r="141" spans="1:14" ht="15.75" x14ac:dyDescent="0.25">
      <c r="A141" s="158" t="s">
        <v>146</v>
      </c>
      <c r="B141" s="159"/>
      <c r="C141" s="153">
        <f>N105</f>
        <v>34000</v>
      </c>
      <c r="D141" s="154">
        <f>O105/L141</f>
        <v>1</v>
      </c>
      <c r="E141" s="154">
        <f>P105/L141</f>
        <v>1</v>
      </c>
      <c r="F141" s="155">
        <v>1</v>
      </c>
      <c r="G141" s="154">
        <v>0</v>
      </c>
      <c r="H141" s="154">
        <v>0</v>
      </c>
      <c r="I141" s="154">
        <v>3</v>
      </c>
      <c r="J141" s="156">
        <f>U105/L141</f>
        <v>1.1511453896627144E-2</v>
      </c>
      <c r="K141" s="157">
        <f>V105/L141</f>
        <v>1.1511453896627144E-2</v>
      </c>
      <c r="L141" s="134">
        <v>3</v>
      </c>
      <c r="N141" s="112"/>
    </row>
    <row r="142" spans="1:14" ht="15.75" x14ac:dyDescent="0.25">
      <c r="A142" s="158" t="s">
        <v>147</v>
      </c>
      <c r="B142" s="159"/>
      <c r="C142" s="153">
        <f t="shared" ref="C142:E143" si="6">N108</f>
        <v>14100</v>
      </c>
      <c r="D142" s="154">
        <f t="shared" si="6"/>
        <v>1</v>
      </c>
      <c r="E142" s="154">
        <f t="shared" si="6"/>
        <v>1</v>
      </c>
      <c r="F142" s="155">
        <v>1</v>
      </c>
      <c r="G142" s="154">
        <v>0</v>
      </c>
      <c r="H142" s="154">
        <v>1</v>
      </c>
      <c r="I142" s="154">
        <v>0</v>
      </c>
      <c r="J142" s="156">
        <f>U108</f>
        <v>2.7758115779100916E-2</v>
      </c>
      <c r="K142" s="157">
        <f>V108</f>
        <v>2.7758115779100916E-2</v>
      </c>
      <c r="L142" s="134">
        <v>1</v>
      </c>
      <c r="N142" s="112"/>
    </row>
    <row r="143" spans="1:14" ht="16.5" thickBot="1" x14ac:dyDescent="0.3">
      <c r="A143" s="161" t="s">
        <v>143</v>
      </c>
      <c r="B143" s="162"/>
      <c r="C143" s="163">
        <f t="shared" si="6"/>
        <v>36000</v>
      </c>
      <c r="D143" s="164">
        <f t="shared" si="6"/>
        <v>1</v>
      </c>
      <c r="E143" s="164">
        <f t="shared" si="6"/>
        <v>1</v>
      </c>
      <c r="F143" s="165">
        <v>1</v>
      </c>
      <c r="G143" s="164">
        <v>0</v>
      </c>
      <c r="H143" s="164">
        <v>1</v>
      </c>
      <c r="I143" s="164">
        <v>0</v>
      </c>
      <c r="J143" s="166">
        <f>U109</f>
        <v>1.0871928680147859E-2</v>
      </c>
      <c r="K143" s="167">
        <f>V109</f>
        <v>1.0871928680147859E-2</v>
      </c>
      <c r="L143" s="136">
        <v>1</v>
      </c>
      <c r="N143" s="112"/>
    </row>
    <row r="144" spans="1:14" x14ac:dyDescent="0.25">
      <c r="N144" s="112"/>
    </row>
    <row r="145" spans="14:14" x14ac:dyDescent="0.25">
      <c r="N145" s="112"/>
    </row>
    <row r="146" spans="14:14" x14ac:dyDescent="0.25">
      <c r="N146" s="112"/>
    </row>
    <row r="147" spans="14:14" x14ac:dyDescent="0.25">
      <c r="N147" s="112"/>
    </row>
    <row r="148" spans="14:14" x14ac:dyDescent="0.25">
      <c r="N148" s="112"/>
    </row>
    <row r="149" spans="14:14" x14ac:dyDescent="0.25">
      <c r="N149" s="112"/>
    </row>
    <row r="150" spans="14:14" x14ac:dyDescent="0.25">
      <c r="N150" s="112"/>
    </row>
    <row r="151" spans="14:14" x14ac:dyDescent="0.25">
      <c r="N151" s="112"/>
    </row>
    <row r="152" spans="14:14" x14ac:dyDescent="0.25">
      <c r="N152" s="112"/>
    </row>
    <row r="153" spans="14:14" x14ac:dyDescent="0.25">
      <c r="N153" s="112"/>
    </row>
    <row r="154" spans="14:14" x14ac:dyDescent="0.25">
      <c r="N154" s="112"/>
    </row>
    <row r="155" spans="14:14" x14ac:dyDescent="0.25">
      <c r="N155" s="112"/>
    </row>
    <row r="156" spans="14:14" x14ac:dyDescent="0.25">
      <c r="N156" s="112"/>
    </row>
    <row r="157" spans="14:14" x14ac:dyDescent="0.25">
      <c r="N157" s="112"/>
    </row>
    <row r="158" spans="14:14" x14ac:dyDescent="0.25">
      <c r="N158" s="112"/>
    </row>
    <row r="159" spans="14:14" x14ac:dyDescent="0.25">
      <c r="N159" s="113"/>
    </row>
    <row r="160" spans="14:14" x14ac:dyDescent="0.25">
      <c r="N160" s="113"/>
    </row>
    <row r="161" spans="14:14" x14ac:dyDescent="0.25">
      <c r="N161" s="96"/>
    </row>
    <row r="162" spans="14:14" x14ac:dyDescent="0.25">
      <c r="N162" s="112"/>
    </row>
    <row r="163" spans="14:14" x14ac:dyDescent="0.25">
      <c r="N163" s="112"/>
    </row>
    <row r="164" spans="14:14" x14ac:dyDescent="0.25">
      <c r="N164" s="112"/>
    </row>
    <row r="165" spans="14:14" x14ac:dyDescent="0.25">
      <c r="N165" s="112"/>
    </row>
    <row r="166" spans="14:14" x14ac:dyDescent="0.25">
      <c r="N166" s="112"/>
    </row>
    <row r="167" spans="14:14" x14ac:dyDescent="0.25">
      <c r="N167" s="112"/>
    </row>
    <row r="168" spans="14:14" x14ac:dyDescent="0.25">
      <c r="N168" s="112"/>
    </row>
    <row r="169" spans="14:14" x14ac:dyDescent="0.25">
      <c r="N169" s="112"/>
    </row>
    <row r="170" spans="14:14" x14ac:dyDescent="0.25">
      <c r="N170" s="112"/>
    </row>
    <row r="171" spans="14:14" x14ac:dyDescent="0.25">
      <c r="N171" s="112"/>
    </row>
    <row r="172" spans="14:14" x14ac:dyDescent="0.25">
      <c r="N172" s="112"/>
    </row>
    <row r="173" spans="14:14" x14ac:dyDescent="0.25">
      <c r="N173" s="112"/>
    </row>
    <row r="174" spans="14:14" x14ac:dyDescent="0.25">
      <c r="N174" s="112"/>
    </row>
    <row r="175" spans="14:14" x14ac:dyDescent="0.25">
      <c r="N175" s="113"/>
    </row>
    <row r="176" spans="14:14" x14ac:dyDescent="0.25">
      <c r="N176" s="113"/>
    </row>
    <row r="177" spans="14:14" x14ac:dyDescent="0.25">
      <c r="N177" s="113"/>
    </row>
    <row r="178" spans="14:14" x14ac:dyDescent="0.25">
      <c r="N178" s="112"/>
    </row>
    <row r="179" spans="14:14" x14ac:dyDescent="0.25">
      <c r="N179" s="112"/>
    </row>
    <row r="180" spans="14:14" x14ac:dyDescent="0.25">
      <c r="N180" s="98"/>
    </row>
    <row r="181" spans="14:14" x14ac:dyDescent="0.25">
      <c r="N181" s="112"/>
    </row>
    <row r="182" spans="14:14" x14ac:dyDescent="0.25">
      <c r="N182" s="112"/>
    </row>
    <row r="183" spans="14:14" x14ac:dyDescent="0.25">
      <c r="N183" s="112"/>
    </row>
    <row r="184" spans="14:14" x14ac:dyDescent="0.25">
      <c r="N184" s="112"/>
    </row>
    <row r="185" spans="14:14" x14ac:dyDescent="0.25">
      <c r="N185" s="112"/>
    </row>
    <row r="186" spans="14:14" x14ac:dyDescent="0.25">
      <c r="N186" s="112"/>
    </row>
    <row r="187" spans="14:14" x14ac:dyDescent="0.25">
      <c r="N187" s="112"/>
    </row>
    <row r="188" spans="14:14" x14ac:dyDescent="0.25">
      <c r="N188" s="112"/>
    </row>
    <row r="189" spans="14:14" x14ac:dyDescent="0.25">
      <c r="N189" s="112"/>
    </row>
    <row r="190" spans="14:14" x14ac:dyDescent="0.25">
      <c r="N190" s="112"/>
    </row>
    <row r="191" spans="14:14" x14ac:dyDescent="0.25">
      <c r="N191" s="112"/>
    </row>
    <row r="192" spans="14:14" x14ac:dyDescent="0.25">
      <c r="N192" s="112"/>
    </row>
    <row r="193" spans="14:14" x14ac:dyDescent="0.25">
      <c r="N193" s="112"/>
    </row>
    <row r="194" spans="14:14" x14ac:dyDescent="0.25">
      <c r="N194" s="112"/>
    </row>
    <row r="195" spans="14:14" x14ac:dyDescent="0.25">
      <c r="N195" s="112"/>
    </row>
    <row r="196" spans="14:14" x14ac:dyDescent="0.25">
      <c r="N196" s="113"/>
    </row>
    <row r="197" spans="14:14" x14ac:dyDescent="0.25">
      <c r="N197" s="113"/>
    </row>
    <row r="198" spans="14:14" x14ac:dyDescent="0.25">
      <c r="N198" s="112"/>
    </row>
    <row r="199" spans="14:14" x14ac:dyDescent="0.25">
      <c r="N199" s="112"/>
    </row>
    <row r="200" spans="14:14" x14ac:dyDescent="0.25">
      <c r="N200" s="112"/>
    </row>
    <row r="201" spans="14:14" x14ac:dyDescent="0.25">
      <c r="N201" s="112"/>
    </row>
    <row r="202" spans="14:14" x14ac:dyDescent="0.25">
      <c r="N202" s="113"/>
    </row>
    <row r="203" spans="14:14" x14ac:dyDescent="0.25">
      <c r="N203" s="113"/>
    </row>
    <row r="204" spans="14:14" x14ac:dyDescent="0.25">
      <c r="N204" s="112"/>
    </row>
    <row r="205" spans="14:14" x14ac:dyDescent="0.25">
      <c r="N205" s="112"/>
    </row>
    <row r="206" spans="14:14" x14ac:dyDescent="0.25">
      <c r="N206" s="112"/>
    </row>
    <row r="207" spans="14:14" x14ac:dyDescent="0.25">
      <c r="N207" s="98"/>
    </row>
    <row r="208" spans="14:14" x14ac:dyDescent="0.25">
      <c r="N208" s="128"/>
    </row>
    <row r="209" spans="14:14" x14ac:dyDescent="0.25">
      <c r="N209" s="128"/>
    </row>
    <row r="210" spans="14:14" x14ac:dyDescent="0.25">
      <c r="N210" s="112"/>
    </row>
    <row r="211" spans="14:14" x14ac:dyDescent="0.25">
      <c r="N211" s="112"/>
    </row>
    <row r="212" spans="14:14" x14ac:dyDescent="0.25">
      <c r="N212" s="112"/>
    </row>
    <row r="213" spans="14:14" x14ac:dyDescent="0.25">
      <c r="N213" s="112"/>
    </row>
    <row r="214" spans="14:14" x14ac:dyDescent="0.25">
      <c r="N214" s="112"/>
    </row>
    <row r="215" spans="14:14" x14ac:dyDescent="0.25">
      <c r="N215" s="112"/>
    </row>
    <row r="216" spans="14:14" x14ac:dyDescent="0.25">
      <c r="N216" s="112"/>
    </row>
    <row r="217" spans="14:14" x14ac:dyDescent="0.25">
      <c r="N217" s="113"/>
    </row>
    <row r="218" spans="14:14" x14ac:dyDescent="0.25">
      <c r="N218" s="113"/>
    </row>
    <row r="219" spans="14:14" x14ac:dyDescent="0.25">
      <c r="N219" s="113"/>
    </row>
    <row r="220" spans="14:14" x14ac:dyDescent="0.25">
      <c r="N220" s="98"/>
    </row>
    <row r="221" spans="14:14" x14ac:dyDescent="0.25">
      <c r="N221" s="98"/>
    </row>
  </sheetData>
  <autoFilter ref="A4:AD4"/>
  <mergeCells count="120">
    <mergeCell ref="A1:B1"/>
    <mergeCell ref="D114:F114"/>
    <mergeCell ref="G114:I114"/>
    <mergeCell ref="D115:F115"/>
    <mergeCell ref="G115:I115"/>
    <mergeCell ref="A114:B114"/>
    <mergeCell ref="A115:B115"/>
    <mergeCell ref="U105:U107"/>
    <mergeCell ref="V105:V107"/>
    <mergeCell ref="U47:U48"/>
    <mergeCell ref="V47:V48"/>
    <mergeCell ref="U98:U100"/>
    <mergeCell ref="V98:V100"/>
    <mergeCell ref="U101:U102"/>
    <mergeCell ref="V101:V102"/>
    <mergeCell ref="U103:U104"/>
    <mergeCell ref="V103:V104"/>
    <mergeCell ref="U90:U91"/>
    <mergeCell ref="V90:V91"/>
    <mergeCell ref="U92:U94"/>
    <mergeCell ref="V92:V94"/>
    <mergeCell ref="U96:U97"/>
    <mergeCell ref="V96:V97"/>
    <mergeCell ref="U82:U83"/>
    <mergeCell ref="V82:V83"/>
    <mergeCell ref="U84:U85"/>
    <mergeCell ref="V84:V85"/>
    <mergeCell ref="U86:U89"/>
    <mergeCell ref="V86:V89"/>
    <mergeCell ref="U69:U72"/>
    <mergeCell ref="V69:V72"/>
    <mergeCell ref="U73:U77"/>
    <mergeCell ref="V73:V77"/>
    <mergeCell ref="U78:U81"/>
    <mergeCell ref="V78:V81"/>
    <mergeCell ref="U50:U62"/>
    <mergeCell ref="V50:V62"/>
    <mergeCell ref="U63:U65"/>
    <mergeCell ref="V63:V65"/>
    <mergeCell ref="U66:U67"/>
    <mergeCell ref="V66:V67"/>
    <mergeCell ref="U26:U34"/>
    <mergeCell ref="V26:V34"/>
    <mergeCell ref="U35:U46"/>
    <mergeCell ref="V35:V46"/>
    <mergeCell ref="O105:O107"/>
    <mergeCell ref="P105:P107"/>
    <mergeCell ref="Q105:Q107"/>
    <mergeCell ref="O3:Q3"/>
    <mergeCell ref="U5:U8"/>
    <mergeCell ref="V5:V8"/>
    <mergeCell ref="U9:U18"/>
    <mergeCell ref="V9:V18"/>
    <mergeCell ref="U19:U25"/>
    <mergeCell ref="V19:V25"/>
    <mergeCell ref="O101:O102"/>
    <mergeCell ref="P101:P102"/>
    <mergeCell ref="Q101:Q102"/>
    <mergeCell ref="O103:O104"/>
    <mergeCell ref="P103:P104"/>
    <mergeCell ref="Q103:Q104"/>
    <mergeCell ref="O96:O97"/>
    <mergeCell ref="P96:P97"/>
    <mergeCell ref="Q96:Q97"/>
    <mergeCell ref="O98:O100"/>
    <mergeCell ref="P98:P100"/>
    <mergeCell ref="Q98:Q100"/>
    <mergeCell ref="O90:O91"/>
    <mergeCell ref="P90:P91"/>
    <mergeCell ref="Q90:Q91"/>
    <mergeCell ref="O92:O94"/>
    <mergeCell ref="P92:P94"/>
    <mergeCell ref="Q92:Q94"/>
    <mergeCell ref="O84:O85"/>
    <mergeCell ref="P84:P85"/>
    <mergeCell ref="Q84:Q85"/>
    <mergeCell ref="O86:O89"/>
    <mergeCell ref="P86:P89"/>
    <mergeCell ref="Q86:Q89"/>
    <mergeCell ref="O78:O81"/>
    <mergeCell ref="P78:P81"/>
    <mergeCell ref="Q78:Q81"/>
    <mergeCell ref="O82:O83"/>
    <mergeCell ref="P82:P83"/>
    <mergeCell ref="Q82:Q83"/>
    <mergeCell ref="O69:O72"/>
    <mergeCell ref="P69:P72"/>
    <mergeCell ref="Q69:Q72"/>
    <mergeCell ref="O73:O77"/>
    <mergeCell ref="P73:P77"/>
    <mergeCell ref="Q73:Q77"/>
    <mergeCell ref="O63:O65"/>
    <mergeCell ref="P63:P65"/>
    <mergeCell ref="Q63:Q65"/>
    <mergeCell ref="O66:O67"/>
    <mergeCell ref="P66:P67"/>
    <mergeCell ref="Q66:Q67"/>
    <mergeCell ref="O47:O48"/>
    <mergeCell ref="P47:P48"/>
    <mergeCell ref="Q47:Q48"/>
    <mergeCell ref="O50:O62"/>
    <mergeCell ref="P50:P62"/>
    <mergeCell ref="Q50:Q62"/>
    <mergeCell ref="B3:C3"/>
    <mergeCell ref="R3:T3"/>
    <mergeCell ref="O5:O8"/>
    <mergeCell ref="P5:P8"/>
    <mergeCell ref="Q5:Q8"/>
    <mergeCell ref="O26:O34"/>
    <mergeCell ref="P26:P34"/>
    <mergeCell ref="Q26:Q34"/>
    <mergeCell ref="O35:O46"/>
    <mergeCell ref="P35:P46"/>
    <mergeCell ref="Q35:Q46"/>
    <mergeCell ref="O9:O18"/>
    <mergeCell ref="P9:P18"/>
    <mergeCell ref="Q9:Q18"/>
    <mergeCell ref="O19:O25"/>
    <mergeCell ref="P19:P25"/>
    <mergeCell ref="Q19:Q25"/>
  </mergeCells>
  <pageMargins left="0.25" right="0.25" top="0.75" bottom="0.75" header="0.3" footer="0.3"/>
  <pageSetup paperSize="8" scale="50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6"/>
  <sheetViews>
    <sheetView zoomScaleNormal="100" workbookViewId="0">
      <pane ySplit="2" topLeftCell="A87" activePane="bottomLeft" state="frozen"/>
      <selection pane="bottomLeft" activeCell="U77" sqref="U77:V111"/>
    </sheetView>
  </sheetViews>
  <sheetFormatPr defaultRowHeight="15" x14ac:dyDescent="0.25"/>
  <cols>
    <col min="7" max="7" width="19" customWidth="1"/>
    <col min="9" max="9" width="6.140625" customWidth="1"/>
    <col min="10" max="10" width="5.7109375" customWidth="1"/>
    <col min="11" max="11" width="29.42578125" customWidth="1"/>
    <col min="12" max="12" width="35" customWidth="1"/>
    <col min="13" max="13" width="6.85546875" customWidth="1"/>
    <col min="14" max="17" width="12.42578125" customWidth="1"/>
    <col min="20" max="20" width="16.28515625" bestFit="1" customWidth="1"/>
    <col min="21" max="21" width="28" customWidth="1"/>
    <col min="22" max="22" width="33.7109375" customWidth="1"/>
    <col min="30" max="30" width="16.7109375" customWidth="1"/>
  </cols>
  <sheetData>
    <row r="1" spans="1:31" x14ac:dyDescent="0.25">
      <c r="B1" s="198" t="s">
        <v>4</v>
      </c>
      <c r="C1" s="198"/>
      <c r="D1" s="4"/>
      <c r="E1" s="4"/>
      <c r="F1" s="4"/>
      <c r="G1" s="4"/>
      <c r="N1" t="s">
        <v>69</v>
      </c>
      <c r="O1" s="198" t="s">
        <v>68</v>
      </c>
      <c r="P1" s="198"/>
      <c r="Q1" s="198"/>
      <c r="R1" s="198" t="s">
        <v>5</v>
      </c>
      <c r="S1" s="198"/>
      <c r="T1" s="198"/>
      <c r="U1" s="4" t="s">
        <v>96</v>
      </c>
      <c r="V1" s="4" t="s">
        <v>97</v>
      </c>
    </row>
    <row r="2" spans="1:31" x14ac:dyDescent="0.25">
      <c r="A2" t="s">
        <v>67</v>
      </c>
      <c r="B2" t="s">
        <v>6</v>
      </c>
      <c r="C2" t="s">
        <v>7</v>
      </c>
      <c r="D2" t="s">
        <v>71</v>
      </c>
      <c r="E2" t="s">
        <v>72</v>
      </c>
      <c r="F2" t="s">
        <v>73</v>
      </c>
      <c r="G2" t="s">
        <v>74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70</v>
      </c>
      <c r="O2" t="s">
        <v>0</v>
      </c>
      <c r="P2" t="s">
        <v>1</v>
      </c>
      <c r="Q2" t="s">
        <v>95</v>
      </c>
      <c r="R2" t="s">
        <v>14</v>
      </c>
      <c r="S2" t="s">
        <v>15</v>
      </c>
      <c r="T2" t="s">
        <v>16</v>
      </c>
      <c r="U2" s="109" t="s">
        <v>98</v>
      </c>
      <c r="V2" s="109" t="s">
        <v>99</v>
      </c>
      <c r="W2" t="s">
        <v>17</v>
      </c>
      <c r="X2" t="s">
        <v>18</v>
      </c>
      <c r="Y2" t="s">
        <v>19</v>
      </c>
      <c r="Z2" t="s">
        <v>20</v>
      </c>
      <c r="AA2" t="s">
        <v>21</v>
      </c>
      <c r="AB2" t="s">
        <v>22</v>
      </c>
      <c r="AC2" s="110" t="s">
        <v>23</v>
      </c>
      <c r="AD2" t="s">
        <v>24</v>
      </c>
    </row>
    <row r="3" spans="1:31" x14ac:dyDescent="0.25">
      <c r="A3" s="110" t="s">
        <v>3</v>
      </c>
      <c r="AC3" s="110"/>
    </row>
    <row r="4" spans="1:31" x14ac:dyDescent="0.25">
      <c r="A4">
        <v>2010</v>
      </c>
      <c r="B4" s="19">
        <v>3017</v>
      </c>
      <c r="C4" s="19">
        <v>3018</v>
      </c>
      <c r="D4" s="95" t="s">
        <v>75</v>
      </c>
      <c r="E4" s="95" t="s">
        <v>76</v>
      </c>
      <c r="F4" s="95" t="s">
        <v>77</v>
      </c>
      <c r="G4" s="96">
        <v>370</v>
      </c>
      <c r="H4" s="20">
        <v>40498</v>
      </c>
      <c r="I4" s="21" t="s">
        <v>44</v>
      </c>
      <c r="J4" s="19">
        <v>1130</v>
      </c>
      <c r="K4" s="22" t="s">
        <v>26</v>
      </c>
      <c r="L4" s="19" t="s">
        <v>27</v>
      </c>
      <c r="M4" s="19" t="s">
        <v>28</v>
      </c>
      <c r="N4" s="199">
        <v>9100</v>
      </c>
      <c r="O4" s="199">
        <f>SUM(T4:T7)</f>
        <v>4</v>
      </c>
      <c r="P4" s="199">
        <f>SUM(T4:T7)</f>
        <v>4</v>
      </c>
      <c r="Q4" s="200">
        <f>P4/O4</f>
        <v>1</v>
      </c>
      <c r="R4" s="19">
        <v>0</v>
      </c>
      <c r="S4" s="19">
        <v>0</v>
      </c>
      <c r="T4" s="19">
        <v>1</v>
      </c>
      <c r="U4" s="237">
        <f>O4/(365*7*N4)*1000000</f>
        <v>0.17203931098255953</v>
      </c>
      <c r="V4" s="237">
        <f>P4/(365*7*N4)*1000000</f>
        <v>0.17203931098255953</v>
      </c>
      <c r="W4" s="21" t="s">
        <v>29</v>
      </c>
      <c r="X4" s="21" t="s">
        <v>48</v>
      </c>
      <c r="Y4" s="21" t="s">
        <v>31</v>
      </c>
      <c r="Z4" s="19" t="s">
        <v>32</v>
      </c>
      <c r="AA4" s="19" t="s">
        <v>33</v>
      </c>
      <c r="AB4" s="21" t="s">
        <v>34</v>
      </c>
      <c r="AC4" s="21" t="s">
        <v>35</v>
      </c>
      <c r="AD4" s="19" t="s">
        <v>36</v>
      </c>
      <c r="AE4" s="93"/>
    </row>
    <row r="5" spans="1:31" x14ac:dyDescent="0.25">
      <c r="A5">
        <v>2011</v>
      </c>
      <c r="B5" s="19">
        <v>3017</v>
      </c>
      <c r="C5" s="19">
        <v>3018</v>
      </c>
      <c r="D5" s="19"/>
      <c r="E5" s="19"/>
      <c r="F5" s="19"/>
      <c r="G5" s="19"/>
      <c r="H5" s="20">
        <v>40821</v>
      </c>
      <c r="I5" s="21" t="s">
        <v>44</v>
      </c>
      <c r="J5" s="19">
        <v>1000</v>
      </c>
      <c r="K5" s="19" t="s">
        <v>26</v>
      </c>
      <c r="L5" s="19" t="s">
        <v>62</v>
      </c>
      <c r="M5" s="19" t="s">
        <v>63</v>
      </c>
      <c r="N5" s="199"/>
      <c r="O5" s="199"/>
      <c r="P5" s="199"/>
      <c r="Q5" s="200"/>
      <c r="R5" s="19">
        <v>0</v>
      </c>
      <c r="S5" s="19">
        <v>0</v>
      </c>
      <c r="T5" s="19">
        <v>1</v>
      </c>
      <c r="U5" s="237"/>
      <c r="V5" s="237"/>
      <c r="W5" s="21" t="s">
        <v>29</v>
      </c>
      <c r="X5" s="21" t="s">
        <v>45</v>
      </c>
      <c r="Y5" s="21" t="s">
        <v>31</v>
      </c>
      <c r="Z5" s="21" t="s">
        <v>2</v>
      </c>
      <c r="AA5" s="21" t="s">
        <v>49</v>
      </c>
      <c r="AB5" s="21" t="s">
        <v>34</v>
      </c>
      <c r="AC5" s="21" t="s">
        <v>35</v>
      </c>
      <c r="AD5" s="21" t="s">
        <v>47</v>
      </c>
      <c r="AE5" s="94"/>
    </row>
    <row r="6" spans="1:31" x14ac:dyDescent="0.25">
      <c r="B6" s="19">
        <v>3017</v>
      </c>
      <c r="C6" s="19">
        <v>3018</v>
      </c>
      <c r="D6" s="19"/>
      <c r="E6" s="19"/>
      <c r="F6" s="19"/>
      <c r="G6" s="19"/>
      <c r="H6" s="20">
        <v>40884</v>
      </c>
      <c r="I6" s="21" t="s">
        <v>44</v>
      </c>
      <c r="J6" s="19">
        <v>1345</v>
      </c>
      <c r="K6" s="19" t="s">
        <v>26</v>
      </c>
      <c r="L6" s="21" t="s">
        <v>38</v>
      </c>
      <c r="M6" s="19" t="s">
        <v>39</v>
      </c>
      <c r="N6" s="199"/>
      <c r="O6" s="199"/>
      <c r="P6" s="199"/>
      <c r="Q6" s="200"/>
      <c r="R6" s="19">
        <v>0</v>
      </c>
      <c r="S6" s="19">
        <v>0</v>
      </c>
      <c r="T6" s="19">
        <v>1</v>
      </c>
      <c r="U6" s="237"/>
      <c r="V6" s="237"/>
      <c r="W6" s="21" t="s">
        <v>29</v>
      </c>
      <c r="X6" s="23" t="s">
        <v>48</v>
      </c>
      <c r="Y6" s="21" t="s">
        <v>40</v>
      </c>
      <c r="Z6" s="19" t="s">
        <v>32</v>
      </c>
      <c r="AA6" s="19" t="s">
        <v>33</v>
      </c>
      <c r="AB6" s="21" t="s">
        <v>34</v>
      </c>
      <c r="AC6" s="21" t="s">
        <v>35</v>
      </c>
      <c r="AD6" s="21" t="s">
        <v>43</v>
      </c>
      <c r="AE6" s="93"/>
    </row>
    <row r="7" spans="1:31" x14ac:dyDescent="0.25">
      <c r="A7">
        <v>2014</v>
      </c>
      <c r="B7" s="19">
        <v>3017</v>
      </c>
      <c r="C7" s="19">
        <v>3018</v>
      </c>
      <c r="D7" s="19"/>
      <c r="E7" s="19"/>
      <c r="F7" s="19"/>
      <c r="G7" s="19"/>
      <c r="H7" s="20">
        <v>41897</v>
      </c>
      <c r="I7" s="21" t="s">
        <v>25</v>
      </c>
      <c r="J7" s="19">
        <v>1510</v>
      </c>
      <c r="K7" s="19" t="s">
        <v>26</v>
      </c>
      <c r="L7" s="21" t="s">
        <v>38</v>
      </c>
      <c r="M7" s="19" t="s">
        <v>39</v>
      </c>
      <c r="N7" s="199"/>
      <c r="O7" s="199"/>
      <c r="P7" s="199"/>
      <c r="Q7" s="200"/>
      <c r="R7" s="19">
        <v>0</v>
      </c>
      <c r="S7" s="19">
        <v>0</v>
      </c>
      <c r="T7" s="19">
        <v>1</v>
      </c>
      <c r="U7" s="237"/>
      <c r="V7" s="237"/>
      <c r="W7" s="21" t="s">
        <v>29</v>
      </c>
      <c r="X7" s="21" t="s">
        <v>45</v>
      </c>
      <c r="Y7" s="21" t="s">
        <v>40</v>
      </c>
      <c r="Z7" s="19" t="s">
        <v>32</v>
      </c>
      <c r="AA7" s="19" t="s">
        <v>33</v>
      </c>
      <c r="AB7" s="21" t="s">
        <v>34</v>
      </c>
      <c r="AC7" s="21" t="s">
        <v>35</v>
      </c>
      <c r="AD7" s="21" t="s">
        <v>43</v>
      </c>
      <c r="AE7" s="93"/>
    </row>
    <row r="8" spans="1:31" x14ac:dyDescent="0.25">
      <c r="A8">
        <v>2010</v>
      </c>
      <c r="B8" s="9">
        <v>3020</v>
      </c>
      <c r="C8" s="9">
        <v>3021</v>
      </c>
      <c r="D8" s="95" t="s">
        <v>78</v>
      </c>
      <c r="E8" s="95" t="s">
        <v>75</v>
      </c>
      <c r="F8" s="95" t="s">
        <v>79</v>
      </c>
      <c r="G8" s="96">
        <v>680</v>
      </c>
      <c r="H8" s="10">
        <v>40207</v>
      </c>
      <c r="I8" s="11" t="s">
        <v>60</v>
      </c>
      <c r="J8" s="9">
        <v>1500</v>
      </c>
      <c r="K8" s="12" t="s">
        <v>26</v>
      </c>
      <c r="L8" s="9" t="s">
        <v>27</v>
      </c>
      <c r="M8" s="9" t="s">
        <v>28</v>
      </c>
      <c r="N8" s="199">
        <v>14900</v>
      </c>
      <c r="O8" s="199">
        <v>8</v>
      </c>
      <c r="P8" s="199">
        <v>7</v>
      </c>
      <c r="Q8" s="200">
        <f>P8/O8</f>
        <v>0.875</v>
      </c>
      <c r="R8" s="9">
        <v>0</v>
      </c>
      <c r="S8" s="9">
        <v>0</v>
      </c>
      <c r="T8" s="9">
        <v>0</v>
      </c>
      <c r="U8" s="237">
        <f>O8/(365*7*N8)*1000000</f>
        <v>0.21014197717332775</v>
      </c>
      <c r="V8" s="237">
        <f>P8/(365*7*N8)*1000000</f>
        <v>0.18387423002666178</v>
      </c>
      <c r="W8" s="11" t="s">
        <v>29</v>
      </c>
      <c r="X8" s="9" t="s">
        <v>55</v>
      </c>
      <c r="Y8" s="11" t="s">
        <v>31</v>
      </c>
      <c r="Z8" s="9" t="s">
        <v>32</v>
      </c>
      <c r="AA8" s="9" t="s">
        <v>33</v>
      </c>
      <c r="AB8" s="11" t="s">
        <v>34</v>
      </c>
      <c r="AC8" s="11" t="s">
        <v>35</v>
      </c>
      <c r="AD8" s="9" t="s">
        <v>36</v>
      </c>
      <c r="AE8" s="93"/>
    </row>
    <row r="9" spans="1:31" x14ac:dyDescent="0.25">
      <c r="B9" s="9">
        <v>3020</v>
      </c>
      <c r="C9" s="9">
        <v>3021</v>
      </c>
      <c r="D9" s="9"/>
      <c r="E9" s="9"/>
      <c r="F9" s="9"/>
      <c r="G9" s="9"/>
      <c r="H9" s="10">
        <v>40265</v>
      </c>
      <c r="I9" s="11" t="s">
        <v>25</v>
      </c>
      <c r="J9" s="9">
        <v>1500</v>
      </c>
      <c r="K9" s="12" t="s">
        <v>26</v>
      </c>
      <c r="L9" s="9" t="s">
        <v>27</v>
      </c>
      <c r="M9" s="9" t="s">
        <v>28</v>
      </c>
      <c r="N9" s="199"/>
      <c r="O9" s="199"/>
      <c r="P9" s="199"/>
      <c r="Q9" s="200"/>
      <c r="R9" s="9">
        <v>0</v>
      </c>
      <c r="S9" s="9">
        <v>0</v>
      </c>
      <c r="T9" s="9">
        <v>1</v>
      </c>
      <c r="U9" s="237"/>
      <c r="V9" s="237"/>
      <c r="W9" s="11" t="s">
        <v>29</v>
      </c>
      <c r="X9" s="9" t="s">
        <v>55</v>
      </c>
      <c r="Y9" s="11" t="s">
        <v>31</v>
      </c>
      <c r="Z9" s="9" t="s">
        <v>32</v>
      </c>
      <c r="AA9" s="9" t="s">
        <v>33</v>
      </c>
      <c r="AB9" s="11" t="s">
        <v>34</v>
      </c>
      <c r="AC9" s="11" t="s">
        <v>35</v>
      </c>
      <c r="AD9" s="9" t="s">
        <v>36</v>
      </c>
      <c r="AE9" s="93"/>
    </row>
    <row r="10" spans="1:31" x14ac:dyDescent="0.25">
      <c r="A10">
        <v>2011</v>
      </c>
      <c r="B10" s="9">
        <v>3020</v>
      </c>
      <c r="C10" s="9">
        <v>3021</v>
      </c>
      <c r="D10" s="9"/>
      <c r="E10" s="9"/>
      <c r="F10" s="9"/>
      <c r="G10" s="9"/>
      <c r="H10" s="10">
        <v>40759</v>
      </c>
      <c r="I10" s="11" t="s">
        <v>37</v>
      </c>
      <c r="J10" s="9">
        <v>1300</v>
      </c>
      <c r="K10" s="9" t="s">
        <v>26</v>
      </c>
      <c r="L10" s="9" t="s">
        <v>27</v>
      </c>
      <c r="M10" s="9" t="s">
        <v>28</v>
      </c>
      <c r="N10" s="199"/>
      <c r="O10" s="199"/>
      <c r="P10" s="199"/>
      <c r="Q10" s="200"/>
      <c r="R10" s="9">
        <v>0</v>
      </c>
      <c r="S10" s="9">
        <v>0</v>
      </c>
      <c r="T10" s="9">
        <v>1</v>
      </c>
      <c r="U10" s="237"/>
      <c r="V10" s="237"/>
      <c r="W10" s="11" t="s">
        <v>29</v>
      </c>
      <c r="X10" s="9" t="s">
        <v>55</v>
      </c>
      <c r="Y10" s="11" t="s">
        <v>31</v>
      </c>
      <c r="Z10" s="9" t="s">
        <v>32</v>
      </c>
      <c r="AA10" s="9" t="s">
        <v>33</v>
      </c>
      <c r="AB10" s="11" t="s">
        <v>34</v>
      </c>
      <c r="AC10" s="11" t="s">
        <v>35</v>
      </c>
      <c r="AD10" s="9" t="s">
        <v>36</v>
      </c>
      <c r="AE10" s="93"/>
    </row>
    <row r="11" spans="1:31" x14ac:dyDescent="0.25">
      <c r="B11" s="9">
        <v>3020</v>
      </c>
      <c r="C11" s="9">
        <v>3021</v>
      </c>
      <c r="D11" s="9"/>
      <c r="E11" s="9"/>
      <c r="F11" s="9"/>
      <c r="G11" s="9"/>
      <c r="H11" s="10">
        <v>40897</v>
      </c>
      <c r="I11" s="11" t="s">
        <v>52</v>
      </c>
      <c r="J11" s="9">
        <v>750</v>
      </c>
      <c r="K11" s="9" t="s">
        <v>26</v>
      </c>
      <c r="L11" s="9" t="s">
        <v>27</v>
      </c>
      <c r="M11" s="9" t="s">
        <v>28</v>
      </c>
      <c r="N11" s="199"/>
      <c r="O11" s="199"/>
      <c r="P11" s="199"/>
      <c r="Q11" s="200"/>
      <c r="R11" s="9">
        <v>0</v>
      </c>
      <c r="S11" s="9">
        <v>0</v>
      </c>
      <c r="T11" s="9">
        <v>1</v>
      </c>
      <c r="U11" s="237"/>
      <c r="V11" s="237"/>
      <c r="W11" s="11" t="s">
        <v>29</v>
      </c>
      <c r="X11" s="9" t="s">
        <v>55</v>
      </c>
      <c r="Y11" s="11" t="s">
        <v>31</v>
      </c>
      <c r="Z11" s="9" t="s">
        <v>32</v>
      </c>
      <c r="AA11" s="9" t="s">
        <v>33</v>
      </c>
      <c r="AB11" s="11" t="s">
        <v>34</v>
      </c>
      <c r="AC11" s="11" t="s">
        <v>35</v>
      </c>
      <c r="AD11" s="9" t="s">
        <v>36</v>
      </c>
      <c r="AE11" s="93"/>
    </row>
    <row r="12" spans="1:31" x14ac:dyDescent="0.25">
      <c r="A12">
        <v>2012</v>
      </c>
      <c r="B12" s="9">
        <v>3020</v>
      </c>
      <c r="C12" s="9">
        <v>3021</v>
      </c>
      <c r="D12" s="9"/>
      <c r="E12" s="9"/>
      <c r="F12" s="9"/>
      <c r="G12" s="9"/>
      <c r="H12" s="10">
        <v>40928</v>
      </c>
      <c r="I12" s="11" t="s">
        <v>54</v>
      </c>
      <c r="J12" s="9">
        <v>1100</v>
      </c>
      <c r="K12" s="9" t="s">
        <v>26</v>
      </c>
      <c r="L12" s="9" t="s">
        <v>27</v>
      </c>
      <c r="M12" s="9" t="s">
        <v>28</v>
      </c>
      <c r="N12" s="199"/>
      <c r="O12" s="199"/>
      <c r="P12" s="199"/>
      <c r="Q12" s="200"/>
      <c r="R12" s="9">
        <v>0</v>
      </c>
      <c r="S12" s="9">
        <v>1</v>
      </c>
      <c r="T12" s="9">
        <v>2</v>
      </c>
      <c r="U12" s="237"/>
      <c r="V12" s="237"/>
      <c r="W12" s="11" t="s">
        <v>29</v>
      </c>
      <c r="X12" s="11" t="s">
        <v>45</v>
      </c>
      <c r="Y12" s="11" t="s">
        <v>31</v>
      </c>
      <c r="Z12" s="9" t="s">
        <v>32</v>
      </c>
      <c r="AA12" s="9" t="s">
        <v>33</v>
      </c>
      <c r="AB12" s="11" t="s">
        <v>34</v>
      </c>
      <c r="AC12" s="11" t="s">
        <v>35</v>
      </c>
      <c r="AD12" s="9" t="s">
        <v>36</v>
      </c>
      <c r="AE12" s="93"/>
    </row>
    <row r="13" spans="1:31" x14ac:dyDescent="0.25">
      <c r="A13">
        <v>2014</v>
      </c>
      <c r="B13" s="9">
        <v>3020</v>
      </c>
      <c r="C13" s="9">
        <v>3021</v>
      </c>
      <c r="D13" s="9"/>
      <c r="E13" s="9"/>
      <c r="F13" s="9"/>
      <c r="G13" s="9"/>
      <c r="H13" s="10">
        <v>41733</v>
      </c>
      <c r="I13" s="11" t="s">
        <v>54</v>
      </c>
      <c r="J13" s="9">
        <v>760</v>
      </c>
      <c r="K13" s="9" t="s">
        <v>26</v>
      </c>
      <c r="L13" s="9" t="s">
        <v>27</v>
      </c>
      <c r="M13" s="9" t="s">
        <v>28</v>
      </c>
      <c r="N13" s="199"/>
      <c r="O13" s="199"/>
      <c r="P13" s="199"/>
      <c r="Q13" s="200"/>
      <c r="R13" s="9">
        <v>0</v>
      </c>
      <c r="S13" s="9">
        <v>0</v>
      </c>
      <c r="T13" s="9">
        <v>1</v>
      </c>
      <c r="U13" s="237"/>
      <c r="V13" s="237"/>
      <c r="W13" s="11" t="s">
        <v>29</v>
      </c>
      <c r="X13" s="11" t="s">
        <v>45</v>
      </c>
      <c r="Y13" s="11" t="s">
        <v>31</v>
      </c>
      <c r="Z13" s="9" t="s">
        <v>32</v>
      </c>
      <c r="AA13" s="9" t="s">
        <v>33</v>
      </c>
      <c r="AB13" s="11" t="s">
        <v>34</v>
      </c>
      <c r="AC13" s="11" t="s">
        <v>35</v>
      </c>
      <c r="AD13" s="11" t="s">
        <v>47</v>
      </c>
      <c r="AE13" s="93"/>
    </row>
    <row r="14" spans="1:31" x14ac:dyDescent="0.25">
      <c r="B14" s="9">
        <v>3020</v>
      </c>
      <c r="C14" s="9">
        <v>3021</v>
      </c>
      <c r="D14" s="9"/>
      <c r="E14" s="9"/>
      <c r="F14" s="9"/>
      <c r="G14" s="9"/>
      <c r="H14" s="10">
        <v>42083</v>
      </c>
      <c r="I14" s="11" t="s">
        <v>54</v>
      </c>
      <c r="J14" s="9">
        <v>820</v>
      </c>
      <c r="K14" s="9" t="s">
        <v>26</v>
      </c>
      <c r="L14" s="9" t="s">
        <v>27</v>
      </c>
      <c r="M14" s="9" t="s">
        <v>28</v>
      </c>
      <c r="N14" s="199"/>
      <c r="O14" s="199"/>
      <c r="P14" s="199"/>
      <c r="Q14" s="200"/>
      <c r="R14" s="9">
        <v>0</v>
      </c>
      <c r="S14" s="9">
        <v>0</v>
      </c>
      <c r="T14" s="9">
        <v>1</v>
      </c>
      <c r="U14" s="237"/>
      <c r="V14" s="237"/>
      <c r="W14" s="11" t="s">
        <v>29</v>
      </c>
      <c r="X14" s="9" t="s">
        <v>55</v>
      </c>
      <c r="Y14" s="11" t="s">
        <v>31</v>
      </c>
      <c r="Z14" s="9" t="s">
        <v>32</v>
      </c>
      <c r="AA14" s="9" t="s">
        <v>33</v>
      </c>
      <c r="AB14" s="11" t="s">
        <v>34</v>
      </c>
      <c r="AC14" s="11" t="s">
        <v>35</v>
      </c>
      <c r="AD14" s="9" t="s">
        <v>36</v>
      </c>
      <c r="AE14" s="93"/>
    </row>
    <row r="15" spans="1:31" x14ac:dyDescent="0.25">
      <c r="B15" s="9">
        <v>3020</v>
      </c>
      <c r="C15" s="9">
        <v>3021</v>
      </c>
      <c r="D15" s="9"/>
      <c r="E15" s="9"/>
      <c r="F15" s="9"/>
      <c r="G15" s="9"/>
      <c r="H15" s="10">
        <v>42255</v>
      </c>
      <c r="I15" s="11" t="s">
        <v>52</v>
      </c>
      <c r="J15" s="9">
        <v>850</v>
      </c>
      <c r="K15" s="9" t="s">
        <v>26</v>
      </c>
      <c r="L15" s="9" t="s">
        <v>27</v>
      </c>
      <c r="M15" s="9" t="s">
        <v>28</v>
      </c>
      <c r="N15" s="199"/>
      <c r="O15" s="199"/>
      <c r="P15" s="199"/>
      <c r="Q15" s="200"/>
      <c r="R15" s="9">
        <v>0</v>
      </c>
      <c r="S15" s="9">
        <v>0</v>
      </c>
      <c r="T15" s="9">
        <v>1</v>
      </c>
      <c r="U15" s="237"/>
      <c r="V15" s="237"/>
      <c r="W15" s="11" t="s">
        <v>29</v>
      </c>
      <c r="X15" s="11" t="s">
        <v>30</v>
      </c>
      <c r="Y15" s="11" t="s">
        <v>31</v>
      </c>
      <c r="Z15" s="9" t="s">
        <v>32</v>
      </c>
      <c r="AA15" s="9" t="s">
        <v>33</v>
      </c>
      <c r="AB15" s="11" t="s">
        <v>34</v>
      </c>
      <c r="AC15" s="11" t="s">
        <v>35</v>
      </c>
      <c r="AD15" s="9" t="s">
        <v>57</v>
      </c>
      <c r="AE15" s="93"/>
    </row>
    <row r="16" spans="1:31" x14ac:dyDescent="0.25">
      <c r="A16">
        <v>2010</v>
      </c>
      <c r="B16" s="13">
        <v>3021</v>
      </c>
      <c r="C16" s="13">
        <v>3022</v>
      </c>
      <c r="D16" s="95" t="s">
        <v>78</v>
      </c>
      <c r="E16" s="95" t="s">
        <v>79</v>
      </c>
      <c r="F16" s="95" t="s">
        <v>81</v>
      </c>
      <c r="G16" s="96">
        <v>290</v>
      </c>
      <c r="H16" s="14">
        <v>40337</v>
      </c>
      <c r="I16" s="15" t="s">
        <v>44</v>
      </c>
      <c r="J16" s="13">
        <v>945</v>
      </c>
      <c r="K16" s="16" t="s">
        <v>26</v>
      </c>
      <c r="L16" s="13" t="s">
        <v>27</v>
      </c>
      <c r="M16" s="13">
        <v>201</v>
      </c>
      <c r="N16" s="199">
        <v>16700</v>
      </c>
      <c r="O16" s="199">
        <v>9</v>
      </c>
      <c r="P16" s="199">
        <v>9</v>
      </c>
      <c r="Q16" s="200">
        <f>P16/O16</f>
        <v>1</v>
      </c>
      <c r="R16" s="13">
        <v>0</v>
      </c>
      <c r="S16" s="13">
        <v>0</v>
      </c>
      <c r="T16" s="13">
        <v>2</v>
      </c>
      <c r="U16" s="237">
        <f>O16/(365*7*N16)*1000000</f>
        <v>0.2109284366687369</v>
      </c>
      <c r="V16" s="237">
        <f>P16/(365*7*N16)*1000000</f>
        <v>0.2109284366687369</v>
      </c>
      <c r="W16" s="15" t="s">
        <v>29</v>
      </c>
      <c r="X16" s="13" t="s">
        <v>55</v>
      </c>
      <c r="Y16" s="15" t="s">
        <v>31</v>
      </c>
      <c r="Z16" s="13" t="s">
        <v>32</v>
      </c>
      <c r="AA16" s="13" t="s">
        <v>33</v>
      </c>
      <c r="AB16" s="15" t="s">
        <v>34</v>
      </c>
      <c r="AC16" s="15" t="s">
        <v>35</v>
      </c>
      <c r="AD16" s="13" t="s">
        <v>53</v>
      </c>
      <c r="AE16" s="93"/>
    </row>
    <row r="17" spans="1:31" x14ac:dyDescent="0.25">
      <c r="B17" s="13">
        <v>3021</v>
      </c>
      <c r="C17" s="13">
        <v>3022</v>
      </c>
      <c r="D17" s="13"/>
      <c r="E17" s="13"/>
      <c r="F17" s="13"/>
      <c r="G17" s="13"/>
      <c r="H17" s="14">
        <v>40401</v>
      </c>
      <c r="I17" s="15" t="s">
        <v>37</v>
      </c>
      <c r="J17" s="13">
        <v>2030</v>
      </c>
      <c r="K17" s="16" t="s">
        <v>26</v>
      </c>
      <c r="L17" s="13" t="s">
        <v>27</v>
      </c>
      <c r="M17" s="13" t="s">
        <v>28</v>
      </c>
      <c r="N17" s="199"/>
      <c r="O17" s="199"/>
      <c r="P17" s="199"/>
      <c r="Q17" s="200"/>
      <c r="R17" s="13">
        <v>0</v>
      </c>
      <c r="S17" s="13">
        <v>1</v>
      </c>
      <c r="T17" s="13">
        <v>0</v>
      </c>
      <c r="U17" s="237"/>
      <c r="V17" s="237"/>
      <c r="W17" s="15" t="s">
        <v>29</v>
      </c>
      <c r="X17" s="13" t="s">
        <v>55</v>
      </c>
      <c r="Y17" s="15" t="s">
        <v>31</v>
      </c>
      <c r="Z17" s="13" t="s">
        <v>32</v>
      </c>
      <c r="AA17" s="13" t="s">
        <v>33</v>
      </c>
      <c r="AB17" s="15" t="s">
        <v>34</v>
      </c>
      <c r="AC17" s="15" t="s">
        <v>35</v>
      </c>
      <c r="AD17" s="13" t="s">
        <v>36</v>
      </c>
      <c r="AE17" s="93"/>
    </row>
    <row r="18" spans="1:31" x14ac:dyDescent="0.25">
      <c r="A18">
        <v>2011</v>
      </c>
      <c r="B18" s="13">
        <v>3021</v>
      </c>
      <c r="C18" s="13">
        <v>3022</v>
      </c>
      <c r="D18" s="13"/>
      <c r="E18" s="13"/>
      <c r="F18" s="13"/>
      <c r="G18" s="13"/>
      <c r="H18" s="14">
        <v>40765</v>
      </c>
      <c r="I18" s="15" t="s">
        <v>44</v>
      </c>
      <c r="J18" s="13">
        <v>1113</v>
      </c>
      <c r="K18" s="13" t="s">
        <v>26</v>
      </c>
      <c r="L18" s="13" t="s">
        <v>27</v>
      </c>
      <c r="M18" s="13" t="s">
        <v>28</v>
      </c>
      <c r="N18" s="199"/>
      <c r="O18" s="199"/>
      <c r="P18" s="199"/>
      <c r="Q18" s="200"/>
      <c r="R18" s="13">
        <v>1</v>
      </c>
      <c r="S18" s="13">
        <v>0</v>
      </c>
      <c r="T18" s="13">
        <v>0</v>
      </c>
      <c r="U18" s="237"/>
      <c r="V18" s="237"/>
      <c r="W18" s="15" t="s">
        <v>29</v>
      </c>
      <c r="X18" s="18" t="s">
        <v>48</v>
      </c>
      <c r="Y18" s="15" t="s">
        <v>31</v>
      </c>
      <c r="Z18" s="13" t="s">
        <v>32</v>
      </c>
      <c r="AA18" s="13" t="s">
        <v>33</v>
      </c>
      <c r="AB18" s="15" t="s">
        <v>34</v>
      </c>
      <c r="AC18" s="15" t="s">
        <v>35</v>
      </c>
      <c r="AD18" s="13" t="s">
        <v>36</v>
      </c>
      <c r="AE18" s="93"/>
    </row>
    <row r="19" spans="1:31" x14ac:dyDescent="0.25">
      <c r="A19">
        <v>2012</v>
      </c>
      <c r="B19" s="13">
        <v>3021</v>
      </c>
      <c r="C19" s="13">
        <v>3022</v>
      </c>
      <c r="D19" s="13"/>
      <c r="E19" s="13"/>
      <c r="F19" s="13"/>
      <c r="G19" s="13"/>
      <c r="H19" s="14">
        <v>41081</v>
      </c>
      <c r="I19" s="15" t="s">
        <v>37</v>
      </c>
      <c r="J19" s="13">
        <v>1420</v>
      </c>
      <c r="K19" s="13" t="s">
        <v>26</v>
      </c>
      <c r="L19" s="13" t="s">
        <v>27</v>
      </c>
      <c r="M19" s="13" t="s">
        <v>28</v>
      </c>
      <c r="N19" s="199"/>
      <c r="O19" s="199"/>
      <c r="P19" s="199"/>
      <c r="Q19" s="200"/>
      <c r="R19" s="13">
        <v>0</v>
      </c>
      <c r="S19" s="13">
        <v>0</v>
      </c>
      <c r="T19" s="13">
        <v>1</v>
      </c>
      <c r="U19" s="237"/>
      <c r="V19" s="237"/>
      <c r="W19" s="15" t="s">
        <v>29</v>
      </c>
      <c r="X19" s="18" t="s">
        <v>48</v>
      </c>
      <c r="Y19" s="15" t="s">
        <v>31</v>
      </c>
      <c r="Z19" s="13" t="s">
        <v>32</v>
      </c>
      <c r="AA19" s="13" t="s">
        <v>33</v>
      </c>
      <c r="AB19" s="15" t="s">
        <v>34</v>
      </c>
      <c r="AC19" s="15" t="s">
        <v>35</v>
      </c>
      <c r="AD19" s="13" t="s">
        <v>36</v>
      </c>
      <c r="AE19" s="93"/>
    </row>
    <row r="20" spans="1:31" x14ac:dyDescent="0.25">
      <c r="A20">
        <v>2013</v>
      </c>
      <c r="B20" s="13">
        <v>3021</v>
      </c>
      <c r="C20" s="13">
        <v>3022</v>
      </c>
      <c r="D20" s="13"/>
      <c r="E20" s="13"/>
      <c r="F20" s="13"/>
      <c r="G20" s="13"/>
      <c r="H20" s="14">
        <v>41576</v>
      </c>
      <c r="I20" s="15" t="s">
        <v>52</v>
      </c>
      <c r="J20" s="13">
        <v>1935</v>
      </c>
      <c r="K20" s="13" t="s">
        <v>26</v>
      </c>
      <c r="L20" s="13" t="s">
        <v>27</v>
      </c>
      <c r="M20" s="13" t="s">
        <v>28</v>
      </c>
      <c r="N20" s="199"/>
      <c r="O20" s="199"/>
      <c r="P20" s="199"/>
      <c r="Q20" s="200"/>
      <c r="R20" s="13">
        <v>0</v>
      </c>
      <c r="S20" s="13">
        <v>0</v>
      </c>
      <c r="T20" s="13">
        <v>1</v>
      </c>
      <c r="U20" s="237"/>
      <c r="V20" s="237"/>
      <c r="W20" s="15" t="s">
        <v>29</v>
      </c>
      <c r="X20" s="13" t="s">
        <v>55</v>
      </c>
      <c r="Y20" s="15" t="s">
        <v>31</v>
      </c>
      <c r="Z20" s="13" t="s">
        <v>32</v>
      </c>
      <c r="AA20" s="13" t="s">
        <v>33</v>
      </c>
      <c r="AB20" s="15" t="s">
        <v>34</v>
      </c>
      <c r="AC20" s="15" t="s">
        <v>35</v>
      </c>
      <c r="AD20" s="13" t="s">
        <v>36</v>
      </c>
      <c r="AE20" s="93"/>
    </row>
    <row r="21" spans="1:31" x14ac:dyDescent="0.25">
      <c r="A21">
        <v>2014</v>
      </c>
      <c r="B21" s="13">
        <v>3021</v>
      </c>
      <c r="C21" s="13">
        <v>3022</v>
      </c>
      <c r="D21" s="13"/>
      <c r="E21" s="13"/>
      <c r="F21" s="13"/>
      <c r="G21" s="13"/>
      <c r="H21" s="14">
        <v>41992</v>
      </c>
      <c r="I21" s="15" t="s">
        <v>54</v>
      </c>
      <c r="J21" s="13">
        <v>1849</v>
      </c>
      <c r="K21" s="13" t="s">
        <v>26</v>
      </c>
      <c r="L21" s="13" t="s">
        <v>27</v>
      </c>
      <c r="M21" s="13" t="s">
        <v>28</v>
      </c>
      <c r="N21" s="199"/>
      <c r="O21" s="199"/>
      <c r="P21" s="199"/>
      <c r="Q21" s="200"/>
      <c r="R21" s="13">
        <v>0</v>
      </c>
      <c r="S21" s="13">
        <v>0</v>
      </c>
      <c r="T21" s="13">
        <v>1</v>
      </c>
      <c r="U21" s="237"/>
      <c r="V21" s="237"/>
      <c r="W21" s="15" t="s">
        <v>29</v>
      </c>
      <c r="X21" s="13" t="s">
        <v>55</v>
      </c>
      <c r="Y21" s="15" t="s">
        <v>40</v>
      </c>
      <c r="Z21" s="13" t="s">
        <v>32</v>
      </c>
      <c r="AA21" s="13" t="s">
        <v>33</v>
      </c>
      <c r="AB21" s="15" t="s">
        <v>34</v>
      </c>
      <c r="AC21" s="15" t="s">
        <v>35</v>
      </c>
      <c r="AD21" s="13" t="s">
        <v>36</v>
      </c>
      <c r="AE21" s="93"/>
    </row>
    <row r="22" spans="1:31" x14ac:dyDescent="0.25">
      <c r="A22">
        <v>2015</v>
      </c>
      <c r="B22" s="13">
        <v>3021</v>
      </c>
      <c r="C22" s="13">
        <v>3022</v>
      </c>
      <c r="D22" s="13"/>
      <c r="E22" s="13"/>
      <c r="F22" s="13"/>
      <c r="G22" s="13"/>
      <c r="H22" s="14">
        <v>42212</v>
      </c>
      <c r="I22" s="15" t="s">
        <v>25</v>
      </c>
      <c r="J22" s="13">
        <v>1050</v>
      </c>
      <c r="K22" s="13" t="s">
        <v>26</v>
      </c>
      <c r="L22" s="13" t="s">
        <v>27</v>
      </c>
      <c r="M22" s="13" t="s">
        <v>28</v>
      </c>
      <c r="N22" s="199"/>
      <c r="O22" s="199"/>
      <c r="P22" s="199"/>
      <c r="Q22" s="200"/>
      <c r="R22" s="13">
        <v>0</v>
      </c>
      <c r="S22" s="13">
        <v>1</v>
      </c>
      <c r="T22" s="13">
        <v>0</v>
      </c>
      <c r="U22" s="237"/>
      <c r="V22" s="237"/>
      <c r="W22" s="15" t="s">
        <v>29</v>
      </c>
      <c r="X22" s="13" t="s">
        <v>55</v>
      </c>
      <c r="Y22" s="15" t="s">
        <v>31</v>
      </c>
      <c r="Z22" s="13" t="s">
        <v>32</v>
      </c>
      <c r="AA22" s="13" t="s">
        <v>33</v>
      </c>
      <c r="AB22" s="15" t="s">
        <v>34</v>
      </c>
      <c r="AC22" s="15" t="s">
        <v>35</v>
      </c>
      <c r="AD22" s="15" t="s">
        <v>47</v>
      </c>
      <c r="AE22" s="93"/>
    </row>
    <row r="23" spans="1:31" x14ac:dyDescent="0.25">
      <c r="A23">
        <v>2016</v>
      </c>
      <c r="B23" s="13">
        <v>3021</v>
      </c>
      <c r="C23" s="13">
        <v>3022</v>
      </c>
      <c r="D23" s="13"/>
      <c r="E23" s="13"/>
      <c r="F23" s="13"/>
      <c r="G23" s="13"/>
      <c r="H23" s="14">
        <v>42604</v>
      </c>
      <c r="I23" s="15" t="s">
        <v>25</v>
      </c>
      <c r="J23" s="13">
        <v>1000</v>
      </c>
      <c r="K23" s="13" t="s">
        <v>26</v>
      </c>
      <c r="L23" s="13" t="s">
        <v>27</v>
      </c>
      <c r="M23" s="13" t="s">
        <v>28</v>
      </c>
      <c r="N23" s="199"/>
      <c r="O23" s="199"/>
      <c r="P23" s="199"/>
      <c r="Q23" s="200"/>
      <c r="R23" s="13">
        <v>0</v>
      </c>
      <c r="S23" s="13">
        <v>0</v>
      </c>
      <c r="T23" s="13">
        <v>1</v>
      </c>
      <c r="U23" s="237"/>
      <c r="V23" s="237"/>
      <c r="W23" s="15" t="s">
        <v>29</v>
      </c>
      <c r="X23" s="15" t="s">
        <v>30</v>
      </c>
      <c r="Y23" s="15" t="s">
        <v>31</v>
      </c>
      <c r="Z23" s="13" t="s">
        <v>32</v>
      </c>
      <c r="AA23" s="13" t="s">
        <v>33</v>
      </c>
      <c r="AB23" s="15" t="s">
        <v>34</v>
      </c>
      <c r="AC23" s="15" t="s">
        <v>35</v>
      </c>
      <c r="AD23" s="13" t="s">
        <v>36</v>
      </c>
      <c r="AE23" s="93"/>
    </row>
    <row r="24" spans="1:31" x14ac:dyDescent="0.25">
      <c r="B24" s="13">
        <v>3021</v>
      </c>
      <c r="C24" s="13">
        <v>3022</v>
      </c>
      <c r="D24" s="13"/>
      <c r="E24" s="13"/>
      <c r="F24" s="13"/>
      <c r="G24" s="13"/>
      <c r="H24" s="14">
        <v>42376</v>
      </c>
      <c r="I24" s="15" t="s">
        <v>37</v>
      </c>
      <c r="J24" s="13">
        <v>1920</v>
      </c>
      <c r="K24" s="13" t="s">
        <v>26</v>
      </c>
      <c r="L24" s="15" t="s">
        <v>38</v>
      </c>
      <c r="M24" s="13" t="s">
        <v>39</v>
      </c>
      <c r="N24" s="199"/>
      <c r="O24" s="199"/>
      <c r="P24" s="199"/>
      <c r="Q24" s="200"/>
      <c r="R24" s="13">
        <v>0</v>
      </c>
      <c r="S24" s="13">
        <v>0</v>
      </c>
      <c r="T24" s="13">
        <v>1</v>
      </c>
      <c r="U24" s="237"/>
      <c r="V24" s="237"/>
      <c r="W24" s="15" t="s">
        <v>29</v>
      </c>
      <c r="X24" s="15" t="s">
        <v>30</v>
      </c>
      <c r="Y24" s="15" t="s">
        <v>40</v>
      </c>
      <c r="Z24" s="15" t="s">
        <v>41</v>
      </c>
      <c r="AA24" s="13" t="s">
        <v>42</v>
      </c>
      <c r="AB24" s="15" t="s">
        <v>34</v>
      </c>
      <c r="AC24" s="15" t="s">
        <v>35</v>
      </c>
      <c r="AD24" s="15" t="s">
        <v>43</v>
      </c>
      <c r="AE24" s="93"/>
    </row>
    <row r="25" spans="1:31" x14ac:dyDescent="0.25">
      <c r="A25">
        <v>2010</v>
      </c>
      <c r="B25" s="5">
        <v>2026</v>
      </c>
      <c r="C25" s="5">
        <v>3016</v>
      </c>
      <c r="D25" s="95" t="s">
        <v>75</v>
      </c>
      <c r="E25" s="95" t="s">
        <v>82</v>
      </c>
      <c r="F25" s="95" t="s">
        <v>83</v>
      </c>
      <c r="G25" s="96">
        <v>680</v>
      </c>
      <c r="H25" s="6">
        <v>40505</v>
      </c>
      <c r="I25" s="7" t="s">
        <v>44</v>
      </c>
      <c r="J25" s="5">
        <v>900</v>
      </c>
      <c r="K25" s="8" t="s">
        <v>26</v>
      </c>
      <c r="L25" s="5" t="s">
        <v>27</v>
      </c>
      <c r="M25" s="5" t="s">
        <v>28</v>
      </c>
      <c r="N25" s="199">
        <v>9800</v>
      </c>
      <c r="O25" s="199">
        <v>8</v>
      </c>
      <c r="P25" s="199">
        <v>8</v>
      </c>
      <c r="Q25" s="200">
        <f>P25/O25</f>
        <v>1</v>
      </c>
      <c r="R25" s="5">
        <v>0</v>
      </c>
      <c r="S25" s="5">
        <v>0</v>
      </c>
      <c r="T25" s="5">
        <v>1</v>
      </c>
      <c r="U25" s="237">
        <f>O25/(365*7*N25)*1000000</f>
        <v>0.31950157753903907</v>
      </c>
      <c r="V25" s="237">
        <f>P25/(365*7*N25)*1000000</f>
        <v>0.31950157753903907</v>
      </c>
      <c r="W25" s="7" t="s">
        <v>29</v>
      </c>
      <c r="X25" s="7" t="s">
        <v>45</v>
      </c>
      <c r="Y25" s="7" t="s">
        <v>66</v>
      </c>
      <c r="Z25" s="5" t="s">
        <v>32</v>
      </c>
      <c r="AA25" s="5" t="s">
        <v>33</v>
      </c>
      <c r="AB25" s="7" t="s">
        <v>34</v>
      </c>
      <c r="AC25" s="7" t="s">
        <v>35</v>
      </c>
      <c r="AD25" s="5" t="s">
        <v>36</v>
      </c>
      <c r="AE25" s="93"/>
    </row>
    <row r="26" spans="1:31" x14ac:dyDescent="0.25">
      <c r="A26">
        <v>2011</v>
      </c>
      <c r="B26" s="5">
        <v>2026</v>
      </c>
      <c r="C26" s="5">
        <v>3016</v>
      </c>
      <c r="D26" s="5"/>
      <c r="E26" s="5"/>
      <c r="F26" s="5"/>
      <c r="G26" s="5"/>
      <c r="H26" s="6">
        <v>40646</v>
      </c>
      <c r="I26" s="7" t="s">
        <v>44</v>
      </c>
      <c r="J26" s="5">
        <v>1050</v>
      </c>
      <c r="K26" s="5" t="s">
        <v>26</v>
      </c>
      <c r="L26" s="5" t="s">
        <v>27</v>
      </c>
      <c r="M26" s="5" t="s">
        <v>28</v>
      </c>
      <c r="N26" s="199"/>
      <c r="O26" s="199"/>
      <c r="P26" s="199"/>
      <c r="Q26" s="200"/>
      <c r="R26" s="5">
        <v>0</v>
      </c>
      <c r="S26" s="5">
        <v>0</v>
      </c>
      <c r="T26" s="5">
        <v>1</v>
      </c>
      <c r="U26" s="237"/>
      <c r="V26" s="237"/>
      <c r="W26" s="7" t="s">
        <v>29</v>
      </c>
      <c r="X26" s="7" t="s">
        <v>45</v>
      </c>
      <c r="Y26" s="7" t="s">
        <v>31</v>
      </c>
      <c r="Z26" s="5" t="s">
        <v>32</v>
      </c>
      <c r="AA26" s="5" t="s">
        <v>33</v>
      </c>
      <c r="AB26" s="7" t="s">
        <v>34</v>
      </c>
      <c r="AC26" s="7" t="s">
        <v>35</v>
      </c>
      <c r="AD26" s="5" t="s">
        <v>36</v>
      </c>
      <c r="AE26" s="93"/>
    </row>
    <row r="27" spans="1:31" x14ac:dyDescent="0.25">
      <c r="A27">
        <v>2012</v>
      </c>
      <c r="B27" s="5">
        <v>2026</v>
      </c>
      <c r="C27" s="5">
        <v>3016</v>
      </c>
      <c r="D27" s="5"/>
      <c r="E27" s="5"/>
      <c r="F27" s="5"/>
      <c r="G27" s="5"/>
      <c r="H27" s="6">
        <v>40927</v>
      </c>
      <c r="I27" s="7" t="s">
        <v>37</v>
      </c>
      <c r="J27" s="5">
        <v>1640</v>
      </c>
      <c r="K27" s="5" t="s">
        <v>26</v>
      </c>
      <c r="L27" s="5" t="s">
        <v>27</v>
      </c>
      <c r="M27" s="5" t="s">
        <v>28</v>
      </c>
      <c r="N27" s="199"/>
      <c r="O27" s="199"/>
      <c r="P27" s="199"/>
      <c r="Q27" s="200"/>
      <c r="R27" s="5">
        <v>0</v>
      </c>
      <c r="S27" s="5">
        <v>1</v>
      </c>
      <c r="T27" s="5">
        <v>0</v>
      </c>
      <c r="U27" s="237"/>
      <c r="V27" s="237"/>
      <c r="W27" s="7" t="s">
        <v>29</v>
      </c>
      <c r="X27" s="29" t="s">
        <v>48</v>
      </c>
      <c r="Y27" s="7" t="s">
        <v>31</v>
      </c>
      <c r="Z27" s="5" t="s">
        <v>32</v>
      </c>
      <c r="AA27" s="5" t="s">
        <v>33</v>
      </c>
      <c r="AB27" s="7" t="s">
        <v>34</v>
      </c>
      <c r="AC27" s="7" t="s">
        <v>35</v>
      </c>
      <c r="AD27" s="5" t="s">
        <v>36</v>
      </c>
      <c r="AE27" s="93"/>
    </row>
    <row r="28" spans="1:31" x14ac:dyDescent="0.25">
      <c r="A28">
        <v>2013</v>
      </c>
      <c r="B28" s="5">
        <v>2026</v>
      </c>
      <c r="C28" s="5">
        <v>3016</v>
      </c>
      <c r="D28" s="5"/>
      <c r="E28" s="5"/>
      <c r="F28" s="5"/>
      <c r="G28" s="5"/>
      <c r="H28" s="6">
        <v>41282</v>
      </c>
      <c r="I28" s="7" t="s">
        <v>52</v>
      </c>
      <c r="J28" s="5">
        <v>1735</v>
      </c>
      <c r="K28" s="5" t="s">
        <v>26</v>
      </c>
      <c r="L28" s="5" t="s">
        <v>27</v>
      </c>
      <c r="M28" s="5" t="s">
        <v>28</v>
      </c>
      <c r="N28" s="199"/>
      <c r="O28" s="199"/>
      <c r="P28" s="199"/>
      <c r="Q28" s="200"/>
      <c r="R28" s="5">
        <v>0</v>
      </c>
      <c r="S28" s="5">
        <v>1</v>
      </c>
      <c r="T28" s="5">
        <v>0</v>
      </c>
      <c r="U28" s="237"/>
      <c r="V28" s="237"/>
      <c r="W28" s="7" t="s">
        <v>29</v>
      </c>
      <c r="X28" s="5" t="s">
        <v>55</v>
      </c>
      <c r="Y28" s="7" t="s">
        <v>31</v>
      </c>
      <c r="Z28" s="5" t="s">
        <v>32</v>
      </c>
      <c r="AA28" s="5" t="s">
        <v>33</v>
      </c>
      <c r="AB28" s="7" t="s">
        <v>34</v>
      </c>
      <c r="AC28" s="7" t="s">
        <v>35</v>
      </c>
      <c r="AD28" s="5" t="s">
        <v>36</v>
      </c>
      <c r="AE28" s="93"/>
    </row>
    <row r="29" spans="1:31" x14ac:dyDescent="0.25">
      <c r="B29" s="5">
        <v>2026</v>
      </c>
      <c r="C29" s="5">
        <v>3016</v>
      </c>
      <c r="D29" s="5"/>
      <c r="E29" s="5"/>
      <c r="F29" s="5"/>
      <c r="G29" s="5"/>
      <c r="H29" s="6">
        <v>41325</v>
      </c>
      <c r="I29" s="7" t="s">
        <v>44</v>
      </c>
      <c r="J29" s="5">
        <v>2055</v>
      </c>
      <c r="K29" s="5" t="s">
        <v>26</v>
      </c>
      <c r="L29" s="5" t="s">
        <v>27</v>
      </c>
      <c r="M29" s="5" t="s">
        <v>28</v>
      </c>
      <c r="N29" s="199"/>
      <c r="O29" s="199"/>
      <c r="P29" s="199"/>
      <c r="Q29" s="200"/>
      <c r="R29" s="5">
        <v>0</v>
      </c>
      <c r="S29" s="5">
        <v>1</v>
      </c>
      <c r="T29" s="5">
        <v>0</v>
      </c>
      <c r="U29" s="237"/>
      <c r="V29" s="237"/>
      <c r="W29" s="7" t="s">
        <v>29</v>
      </c>
      <c r="X29" s="7" t="s">
        <v>30</v>
      </c>
      <c r="Y29" s="7" t="s">
        <v>31</v>
      </c>
      <c r="Z29" s="5" t="s">
        <v>32</v>
      </c>
      <c r="AA29" s="5" t="s">
        <v>33</v>
      </c>
      <c r="AB29" s="7" t="s">
        <v>34</v>
      </c>
      <c r="AC29" s="7" t="s">
        <v>35</v>
      </c>
      <c r="AD29" s="5" t="s">
        <v>36</v>
      </c>
      <c r="AE29" s="93"/>
    </row>
    <row r="30" spans="1:31" x14ac:dyDescent="0.25">
      <c r="A30">
        <v>2014</v>
      </c>
      <c r="B30" s="41">
        <v>2026</v>
      </c>
      <c r="C30" s="41">
        <v>3016</v>
      </c>
      <c r="D30" s="41"/>
      <c r="E30" s="41"/>
      <c r="F30" s="41"/>
      <c r="G30" s="41"/>
      <c r="H30" s="42">
        <v>41656</v>
      </c>
      <c r="I30" s="43" t="s">
        <v>54</v>
      </c>
      <c r="J30" s="41">
        <v>2010</v>
      </c>
      <c r="K30" s="41" t="s">
        <v>26</v>
      </c>
      <c r="L30" s="41" t="s">
        <v>27</v>
      </c>
      <c r="M30" s="41" t="s">
        <v>28</v>
      </c>
      <c r="N30" s="199"/>
      <c r="O30" s="199"/>
      <c r="P30" s="199"/>
      <c r="Q30" s="200"/>
      <c r="R30" s="41">
        <v>0</v>
      </c>
      <c r="S30" s="41">
        <v>0</v>
      </c>
      <c r="T30" s="41">
        <v>1</v>
      </c>
      <c r="U30" s="237"/>
      <c r="V30" s="237"/>
      <c r="W30" s="43" t="s">
        <v>29</v>
      </c>
      <c r="X30" s="44" t="s">
        <v>48</v>
      </c>
      <c r="Y30" s="43" t="s">
        <v>31</v>
      </c>
      <c r="Z30" s="41" t="s">
        <v>32</v>
      </c>
      <c r="AA30" s="41" t="s">
        <v>33</v>
      </c>
      <c r="AB30" s="43" t="s">
        <v>34</v>
      </c>
      <c r="AC30" s="43" t="s">
        <v>35</v>
      </c>
      <c r="AD30" s="41" t="s">
        <v>36</v>
      </c>
      <c r="AE30" s="93"/>
    </row>
    <row r="31" spans="1:31" x14ac:dyDescent="0.25">
      <c r="A31">
        <v>2015</v>
      </c>
      <c r="B31" s="5">
        <v>2026</v>
      </c>
      <c r="C31" s="5">
        <v>3016</v>
      </c>
      <c r="D31" s="5"/>
      <c r="E31" s="5"/>
      <c r="F31" s="5"/>
      <c r="G31" s="5"/>
      <c r="H31" s="6">
        <v>42123</v>
      </c>
      <c r="I31" s="7" t="s">
        <v>44</v>
      </c>
      <c r="J31" s="5">
        <v>926</v>
      </c>
      <c r="K31" s="5" t="s">
        <v>26</v>
      </c>
      <c r="L31" s="5" t="s">
        <v>27</v>
      </c>
      <c r="M31" s="5" t="s">
        <v>28</v>
      </c>
      <c r="N31" s="199"/>
      <c r="O31" s="199"/>
      <c r="P31" s="199"/>
      <c r="Q31" s="200"/>
      <c r="R31" s="5">
        <v>0</v>
      </c>
      <c r="S31" s="5">
        <v>0</v>
      </c>
      <c r="T31" s="5">
        <v>1</v>
      </c>
      <c r="U31" s="237"/>
      <c r="V31" s="237"/>
      <c r="W31" s="7" t="s">
        <v>29</v>
      </c>
      <c r="X31" s="5" t="s">
        <v>55</v>
      </c>
      <c r="Y31" s="7" t="s">
        <v>31</v>
      </c>
      <c r="Z31" s="5" t="s">
        <v>32</v>
      </c>
      <c r="AA31" s="5" t="s">
        <v>33</v>
      </c>
      <c r="AB31" s="7" t="s">
        <v>34</v>
      </c>
      <c r="AC31" s="7" t="s">
        <v>35</v>
      </c>
      <c r="AD31" s="5" t="s">
        <v>36</v>
      </c>
      <c r="AE31" s="93"/>
    </row>
    <row r="32" spans="1:31" x14ac:dyDescent="0.25">
      <c r="B32" s="5">
        <v>2026</v>
      </c>
      <c r="C32" s="5">
        <v>3016</v>
      </c>
      <c r="D32" s="5"/>
      <c r="E32" s="5"/>
      <c r="F32" s="5"/>
      <c r="G32" s="5"/>
      <c r="H32" s="6">
        <v>42285</v>
      </c>
      <c r="I32" s="7" t="s">
        <v>37</v>
      </c>
      <c r="J32" s="5">
        <v>720</v>
      </c>
      <c r="K32" s="5" t="s">
        <v>26</v>
      </c>
      <c r="L32" s="5" t="s">
        <v>27</v>
      </c>
      <c r="M32" s="5" t="s">
        <v>28</v>
      </c>
      <c r="N32" s="199"/>
      <c r="O32" s="199"/>
      <c r="P32" s="199"/>
      <c r="Q32" s="200"/>
      <c r="R32" s="5">
        <v>0</v>
      </c>
      <c r="S32" s="5">
        <v>0</v>
      </c>
      <c r="T32" s="5">
        <v>1</v>
      </c>
      <c r="U32" s="237"/>
      <c r="V32" s="237"/>
      <c r="W32" s="7" t="s">
        <v>29</v>
      </c>
      <c r="X32" s="5" t="s">
        <v>65</v>
      </c>
      <c r="Y32" s="7" t="s">
        <v>31</v>
      </c>
      <c r="Z32" s="5" t="s">
        <v>32</v>
      </c>
      <c r="AA32" s="5" t="s">
        <v>33</v>
      </c>
      <c r="AB32" s="7" t="s">
        <v>34</v>
      </c>
      <c r="AC32" s="7" t="s">
        <v>35</v>
      </c>
      <c r="AD32" s="5" t="s">
        <v>36</v>
      </c>
      <c r="AE32" s="93"/>
    </row>
    <row r="33" spans="1:31" x14ac:dyDescent="0.25">
      <c r="A33">
        <v>2014</v>
      </c>
      <c r="B33" s="37">
        <v>3016</v>
      </c>
      <c r="C33" s="37">
        <v>3017</v>
      </c>
      <c r="D33" s="95" t="s">
        <v>75</v>
      </c>
      <c r="E33" s="95" t="s">
        <v>83</v>
      </c>
      <c r="F33" s="95" t="s">
        <v>76</v>
      </c>
      <c r="G33" s="96">
        <v>180</v>
      </c>
      <c r="H33" s="38">
        <v>41759</v>
      </c>
      <c r="I33" s="39" t="s">
        <v>44</v>
      </c>
      <c r="J33" s="37">
        <v>1739</v>
      </c>
      <c r="K33" s="37" t="s">
        <v>26</v>
      </c>
      <c r="L33" s="39" t="s">
        <v>38</v>
      </c>
      <c r="M33" s="37" t="s">
        <v>39</v>
      </c>
      <c r="N33" s="189">
        <v>7000</v>
      </c>
      <c r="O33" s="96">
        <v>1</v>
      </c>
      <c r="P33" s="96">
        <v>0</v>
      </c>
      <c r="Q33" s="190">
        <f>P33/O33</f>
        <v>0</v>
      </c>
      <c r="R33" s="37">
        <v>0</v>
      </c>
      <c r="S33" s="37">
        <v>0</v>
      </c>
      <c r="T33" s="37">
        <v>0</v>
      </c>
      <c r="U33" s="191">
        <f>O33/(365*7*N33)*1000000</f>
        <v>5.5912776069331843E-2</v>
      </c>
      <c r="V33" s="191">
        <f>P33/(365*7*N33)*1000000</f>
        <v>0</v>
      </c>
      <c r="W33" s="39" t="s">
        <v>29</v>
      </c>
      <c r="X33" s="37" t="s">
        <v>55</v>
      </c>
      <c r="Y33" s="39" t="s">
        <v>40</v>
      </c>
      <c r="Z33" s="37" t="s">
        <v>32</v>
      </c>
      <c r="AA33" s="37" t="s">
        <v>33</v>
      </c>
      <c r="AB33" s="39" t="s">
        <v>34</v>
      </c>
      <c r="AC33" s="39" t="s">
        <v>35</v>
      </c>
      <c r="AD33" s="39" t="s">
        <v>43</v>
      </c>
      <c r="AE33" s="93"/>
    </row>
    <row r="34" spans="1:31" x14ac:dyDescent="0.25">
      <c r="A34">
        <v>2011</v>
      </c>
      <c r="B34" s="31">
        <v>3009</v>
      </c>
      <c r="C34" s="31">
        <v>3023</v>
      </c>
      <c r="D34" s="95" t="s">
        <v>78</v>
      </c>
      <c r="E34" s="95" t="s">
        <v>84</v>
      </c>
      <c r="F34" s="95" t="s">
        <v>80</v>
      </c>
      <c r="G34" s="96">
        <v>220</v>
      </c>
      <c r="H34" s="32">
        <v>40555</v>
      </c>
      <c r="I34" s="33" t="s">
        <v>44</v>
      </c>
      <c r="J34" s="31">
        <v>1109</v>
      </c>
      <c r="K34" s="31" t="s">
        <v>26</v>
      </c>
      <c r="L34" s="31" t="s">
        <v>27</v>
      </c>
      <c r="M34" s="31" t="s">
        <v>28</v>
      </c>
      <c r="N34" s="199">
        <v>18000</v>
      </c>
      <c r="O34" s="199">
        <v>12</v>
      </c>
      <c r="P34" s="199">
        <v>12</v>
      </c>
      <c r="Q34" s="200">
        <f>P34/O34</f>
        <v>1</v>
      </c>
      <c r="R34" s="31">
        <v>0</v>
      </c>
      <c r="S34" s="31">
        <v>0</v>
      </c>
      <c r="T34" s="31">
        <v>1</v>
      </c>
      <c r="U34" s="237">
        <f>O34/(365*7*N34)*1000000</f>
        <v>0.26092628832354864</v>
      </c>
      <c r="V34" s="237">
        <f>P34/(365*7*N34)*1000000</f>
        <v>0.26092628832354864</v>
      </c>
      <c r="W34" s="33" t="s">
        <v>29</v>
      </c>
      <c r="X34" s="31" t="s">
        <v>55</v>
      </c>
      <c r="Y34" s="33" t="s">
        <v>31</v>
      </c>
      <c r="Z34" s="31" t="s">
        <v>32</v>
      </c>
      <c r="AA34" s="31" t="s">
        <v>33</v>
      </c>
      <c r="AB34" s="33" t="s">
        <v>34</v>
      </c>
      <c r="AC34" s="33" t="s">
        <v>35</v>
      </c>
      <c r="AD34" s="31" t="s">
        <v>36</v>
      </c>
      <c r="AE34" s="93"/>
    </row>
    <row r="35" spans="1:31" x14ac:dyDescent="0.25">
      <c r="A35">
        <v>2012</v>
      </c>
      <c r="B35" s="31">
        <v>3009</v>
      </c>
      <c r="C35" s="31">
        <v>3023</v>
      </c>
      <c r="D35" s="31"/>
      <c r="E35" s="31"/>
      <c r="F35" s="31"/>
      <c r="G35" s="31"/>
      <c r="H35" s="32">
        <v>41165</v>
      </c>
      <c r="I35" s="33" t="s">
        <v>37</v>
      </c>
      <c r="J35" s="31">
        <v>928</v>
      </c>
      <c r="K35" s="31" t="s">
        <v>26</v>
      </c>
      <c r="L35" s="31" t="s">
        <v>27</v>
      </c>
      <c r="M35" s="31" t="s">
        <v>28</v>
      </c>
      <c r="N35" s="199"/>
      <c r="O35" s="199"/>
      <c r="P35" s="199"/>
      <c r="Q35" s="200"/>
      <c r="R35" s="31">
        <v>0</v>
      </c>
      <c r="S35" s="31">
        <v>0</v>
      </c>
      <c r="T35" s="31">
        <v>1</v>
      </c>
      <c r="U35" s="237"/>
      <c r="V35" s="237"/>
      <c r="W35" s="33" t="s">
        <v>29</v>
      </c>
      <c r="X35" s="33" t="s">
        <v>45</v>
      </c>
      <c r="Y35" s="33" t="s">
        <v>31</v>
      </c>
      <c r="Z35" s="31" t="s">
        <v>32</v>
      </c>
      <c r="AA35" s="31" t="s">
        <v>33</v>
      </c>
      <c r="AB35" s="33" t="s">
        <v>34</v>
      </c>
      <c r="AC35" s="33" t="s">
        <v>35</v>
      </c>
      <c r="AD35" s="31" t="s">
        <v>57</v>
      </c>
      <c r="AE35" s="93"/>
    </row>
    <row r="36" spans="1:31" x14ac:dyDescent="0.25">
      <c r="B36" s="31">
        <v>3009</v>
      </c>
      <c r="C36" s="31">
        <v>3023</v>
      </c>
      <c r="D36" s="31"/>
      <c r="E36" s="31"/>
      <c r="F36" s="31"/>
      <c r="G36" s="31"/>
      <c r="H36" s="32">
        <v>41185</v>
      </c>
      <c r="I36" s="33" t="s">
        <v>44</v>
      </c>
      <c r="J36" s="31">
        <v>815</v>
      </c>
      <c r="K36" s="31" t="s">
        <v>26</v>
      </c>
      <c r="L36" s="31" t="s">
        <v>27</v>
      </c>
      <c r="M36" s="31" t="s">
        <v>28</v>
      </c>
      <c r="N36" s="199"/>
      <c r="O36" s="199"/>
      <c r="P36" s="199"/>
      <c r="Q36" s="200"/>
      <c r="R36" s="31">
        <v>0</v>
      </c>
      <c r="S36" s="31">
        <v>0</v>
      </c>
      <c r="T36" s="31">
        <v>1</v>
      </c>
      <c r="U36" s="237"/>
      <c r="V36" s="237"/>
      <c r="W36" s="33" t="s">
        <v>29</v>
      </c>
      <c r="X36" s="31" t="s">
        <v>55</v>
      </c>
      <c r="Y36" s="33" t="s">
        <v>31</v>
      </c>
      <c r="Z36" s="31" t="s">
        <v>32</v>
      </c>
      <c r="AA36" s="31" t="s">
        <v>33</v>
      </c>
      <c r="AB36" s="33" t="s">
        <v>34</v>
      </c>
      <c r="AC36" s="33" t="s">
        <v>35</v>
      </c>
      <c r="AD36" s="31" t="s">
        <v>36</v>
      </c>
      <c r="AE36" s="93"/>
    </row>
    <row r="37" spans="1:31" x14ac:dyDescent="0.25">
      <c r="A37">
        <v>2013</v>
      </c>
      <c r="B37" s="31">
        <v>3009</v>
      </c>
      <c r="C37" s="31">
        <v>3023</v>
      </c>
      <c r="D37" s="31"/>
      <c r="E37" s="31"/>
      <c r="F37" s="31"/>
      <c r="G37" s="31"/>
      <c r="H37" s="32">
        <v>41468</v>
      </c>
      <c r="I37" s="33" t="s">
        <v>60</v>
      </c>
      <c r="J37" s="31">
        <v>1859</v>
      </c>
      <c r="K37" s="31" t="s">
        <v>26</v>
      </c>
      <c r="L37" s="31" t="s">
        <v>27</v>
      </c>
      <c r="M37" s="31" t="s">
        <v>28</v>
      </c>
      <c r="N37" s="199"/>
      <c r="O37" s="199"/>
      <c r="P37" s="199"/>
      <c r="Q37" s="200"/>
      <c r="R37" s="31">
        <v>0</v>
      </c>
      <c r="S37" s="31">
        <v>1</v>
      </c>
      <c r="T37" s="31">
        <v>0</v>
      </c>
      <c r="U37" s="237"/>
      <c r="V37" s="237"/>
      <c r="W37" s="33" t="s">
        <v>29</v>
      </c>
      <c r="X37" s="31" t="s">
        <v>55</v>
      </c>
      <c r="Y37" s="33" t="s">
        <v>31</v>
      </c>
      <c r="Z37" s="31" t="s">
        <v>32</v>
      </c>
      <c r="AA37" s="31" t="s">
        <v>33</v>
      </c>
      <c r="AB37" s="33" t="s">
        <v>34</v>
      </c>
      <c r="AC37" s="33" t="s">
        <v>35</v>
      </c>
      <c r="AD37" s="31" t="s">
        <v>36</v>
      </c>
      <c r="AE37" s="93"/>
    </row>
    <row r="38" spans="1:31" x14ac:dyDescent="0.25">
      <c r="B38" s="31">
        <v>3009</v>
      </c>
      <c r="C38" s="31">
        <v>3023</v>
      </c>
      <c r="D38" s="31"/>
      <c r="E38" s="31"/>
      <c r="F38" s="31"/>
      <c r="G38" s="31"/>
      <c r="H38" s="32">
        <v>41506</v>
      </c>
      <c r="I38" s="33" t="s">
        <v>52</v>
      </c>
      <c r="J38" s="31">
        <v>800</v>
      </c>
      <c r="K38" s="31" t="s">
        <v>26</v>
      </c>
      <c r="L38" s="31" t="s">
        <v>27</v>
      </c>
      <c r="M38" s="31" t="s">
        <v>28</v>
      </c>
      <c r="N38" s="199"/>
      <c r="O38" s="199"/>
      <c r="P38" s="199"/>
      <c r="Q38" s="200"/>
      <c r="R38" s="31">
        <v>0</v>
      </c>
      <c r="S38" s="31">
        <v>0</v>
      </c>
      <c r="T38" s="31">
        <v>1</v>
      </c>
      <c r="U38" s="237"/>
      <c r="V38" s="237"/>
      <c r="W38" s="33" t="s">
        <v>29</v>
      </c>
      <c r="X38" s="31" t="s">
        <v>55</v>
      </c>
      <c r="Y38" s="31" t="s">
        <v>64</v>
      </c>
      <c r="Z38" s="31" t="s">
        <v>32</v>
      </c>
      <c r="AA38" s="31" t="s">
        <v>33</v>
      </c>
      <c r="AB38" s="33" t="s">
        <v>34</v>
      </c>
      <c r="AC38" s="33" t="s">
        <v>35</v>
      </c>
      <c r="AD38" s="31" t="s">
        <v>36</v>
      </c>
      <c r="AE38" s="93"/>
    </row>
    <row r="39" spans="1:31" x14ac:dyDescent="0.25">
      <c r="A39">
        <v>2014</v>
      </c>
      <c r="B39" s="31">
        <v>3009</v>
      </c>
      <c r="C39" s="31">
        <v>3023</v>
      </c>
      <c r="D39" s="31"/>
      <c r="E39" s="31"/>
      <c r="F39" s="31"/>
      <c r="G39" s="31"/>
      <c r="H39" s="32">
        <v>41800</v>
      </c>
      <c r="I39" s="33" t="s">
        <v>52</v>
      </c>
      <c r="J39" s="31">
        <v>1236</v>
      </c>
      <c r="K39" s="31" t="s">
        <v>26</v>
      </c>
      <c r="L39" s="31" t="s">
        <v>27</v>
      </c>
      <c r="M39" s="31" t="s">
        <v>28</v>
      </c>
      <c r="N39" s="199"/>
      <c r="O39" s="199"/>
      <c r="P39" s="199"/>
      <c r="Q39" s="200"/>
      <c r="R39" s="31">
        <v>0</v>
      </c>
      <c r="S39" s="31">
        <v>0</v>
      </c>
      <c r="T39" s="31">
        <v>2</v>
      </c>
      <c r="U39" s="237"/>
      <c r="V39" s="237"/>
      <c r="W39" s="33" t="s">
        <v>29</v>
      </c>
      <c r="X39" s="31" t="s">
        <v>55</v>
      </c>
      <c r="Y39" s="33" t="s">
        <v>31</v>
      </c>
      <c r="Z39" s="31" t="s">
        <v>32</v>
      </c>
      <c r="AA39" s="31" t="s">
        <v>33</v>
      </c>
      <c r="AB39" s="33" t="s">
        <v>34</v>
      </c>
      <c r="AC39" s="33" t="s">
        <v>35</v>
      </c>
      <c r="AD39" s="33" t="s">
        <v>53</v>
      </c>
      <c r="AE39" s="93"/>
    </row>
    <row r="40" spans="1:31" x14ac:dyDescent="0.25">
      <c r="B40" s="31">
        <v>3009</v>
      </c>
      <c r="C40" s="31">
        <v>3023</v>
      </c>
      <c r="D40" s="31"/>
      <c r="E40" s="31"/>
      <c r="F40" s="31"/>
      <c r="G40" s="31"/>
      <c r="H40" s="32">
        <v>41724</v>
      </c>
      <c r="I40" s="33" t="s">
        <v>44</v>
      </c>
      <c r="J40" s="31">
        <v>725</v>
      </c>
      <c r="K40" s="31" t="s">
        <v>26</v>
      </c>
      <c r="L40" s="31" t="s">
        <v>27</v>
      </c>
      <c r="M40" s="31" t="s">
        <v>28</v>
      </c>
      <c r="N40" s="199"/>
      <c r="O40" s="199"/>
      <c r="P40" s="199"/>
      <c r="Q40" s="200"/>
      <c r="R40" s="31">
        <v>0</v>
      </c>
      <c r="S40" s="31">
        <v>0</v>
      </c>
      <c r="T40" s="31">
        <v>1</v>
      </c>
      <c r="U40" s="237"/>
      <c r="V40" s="237"/>
      <c r="W40" s="33" t="s">
        <v>29</v>
      </c>
      <c r="X40" s="31" t="s">
        <v>55</v>
      </c>
      <c r="Y40" s="33" t="s">
        <v>31</v>
      </c>
      <c r="Z40" s="31" t="s">
        <v>32</v>
      </c>
      <c r="AA40" s="31" t="s">
        <v>33</v>
      </c>
      <c r="AB40" s="33" t="s">
        <v>34</v>
      </c>
      <c r="AC40" s="33" t="s">
        <v>35</v>
      </c>
      <c r="AD40" s="31" t="s">
        <v>36</v>
      </c>
      <c r="AE40" s="93"/>
    </row>
    <row r="41" spans="1:31" x14ac:dyDescent="0.25">
      <c r="B41" s="31">
        <v>3009</v>
      </c>
      <c r="C41" s="31">
        <v>3023</v>
      </c>
      <c r="D41" s="31"/>
      <c r="E41" s="31"/>
      <c r="F41" s="31"/>
      <c r="G41" s="31"/>
      <c r="H41" s="32">
        <v>41746</v>
      </c>
      <c r="I41" s="33" t="s">
        <v>37</v>
      </c>
      <c r="J41" s="31">
        <v>1658</v>
      </c>
      <c r="K41" s="31" t="s">
        <v>26</v>
      </c>
      <c r="L41" s="31" t="s">
        <v>27</v>
      </c>
      <c r="M41" s="31" t="s">
        <v>28</v>
      </c>
      <c r="N41" s="199"/>
      <c r="O41" s="199"/>
      <c r="P41" s="199"/>
      <c r="Q41" s="200"/>
      <c r="R41" s="31">
        <v>0</v>
      </c>
      <c r="S41" s="31">
        <v>0</v>
      </c>
      <c r="T41" s="31">
        <v>1</v>
      </c>
      <c r="U41" s="237"/>
      <c r="V41" s="237"/>
      <c r="W41" s="33" t="s">
        <v>29</v>
      </c>
      <c r="X41" s="31" t="s">
        <v>65</v>
      </c>
      <c r="Y41" s="33" t="s">
        <v>31</v>
      </c>
      <c r="Z41" s="31" t="s">
        <v>32</v>
      </c>
      <c r="AA41" s="31" t="s">
        <v>33</v>
      </c>
      <c r="AB41" s="33" t="s">
        <v>34</v>
      </c>
      <c r="AC41" s="33" t="s">
        <v>35</v>
      </c>
      <c r="AD41" s="31" t="s">
        <v>36</v>
      </c>
      <c r="AE41" s="93"/>
    </row>
    <row r="42" spans="1:31" x14ac:dyDescent="0.25">
      <c r="B42" s="31">
        <v>3009</v>
      </c>
      <c r="C42" s="31">
        <v>3023</v>
      </c>
      <c r="D42" s="31"/>
      <c r="E42" s="31"/>
      <c r="F42" s="31"/>
      <c r="G42" s="31"/>
      <c r="H42" s="32">
        <v>41782</v>
      </c>
      <c r="I42" s="33" t="s">
        <v>54</v>
      </c>
      <c r="J42" s="31">
        <v>732</v>
      </c>
      <c r="K42" s="31" t="s">
        <v>26</v>
      </c>
      <c r="L42" s="33" t="s">
        <v>38</v>
      </c>
      <c r="M42" s="31" t="s">
        <v>39</v>
      </c>
      <c r="N42" s="199"/>
      <c r="O42" s="199"/>
      <c r="P42" s="199"/>
      <c r="Q42" s="200"/>
      <c r="R42" s="31">
        <v>0</v>
      </c>
      <c r="S42" s="31">
        <v>0</v>
      </c>
      <c r="T42" s="31">
        <v>1</v>
      </c>
      <c r="U42" s="237"/>
      <c r="V42" s="237"/>
      <c r="W42" s="33" t="s">
        <v>29</v>
      </c>
      <c r="X42" s="31" t="s">
        <v>55</v>
      </c>
      <c r="Y42" s="33" t="s">
        <v>40</v>
      </c>
      <c r="Z42" s="31" t="s">
        <v>32</v>
      </c>
      <c r="AA42" s="31" t="s">
        <v>33</v>
      </c>
      <c r="AB42" s="33" t="s">
        <v>34</v>
      </c>
      <c r="AC42" s="33" t="s">
        <v>35</v>
      </c>
      <c r="AD42" s="33" t="s">
        <v>43</v>
      </c>
      <c r="AE42" s="93"/>
    </row>
    <row r="43" spans="1:31" x14ac:dyDescent="0.25">
      <c r="A43">
        <v>2015</v>
      </c>
      <c r="B43" s="31">
        <v>3009</v>
      </c>
      <c r="C43" s="31">
        <v>3023</v>
      </c>
      <c r="D43" s="31"/>
      <c r="E43" s="31"/>
      <c r="F43" s="31"/>
      <c r="G43" s="31"/>
      <c r="H43" s="32">
        <v>42016</v>
      </c>
      <c r="I43" s="33" t="s">
        <v>25</v>
      </c>
      <c r="J43" s="31">
        <v>1302</v>
      </c>
      <c r="K43" s="31" t="s">
        <v>26</v>
      </c>
      <c r="L43" s="31" t="s">
        <v>27</v>
      </c>
      <c r="M43" s="31" t="s">
        <v>28</v>
      </c>
      <c r="N43" s="199"/>
      <c r="O43" s="199"/>
      <c r="P43" s="199"/>
      <c r="Q43" s="200"/>
      <c r="R43" s="31">
        <v>0</v>
      </c>
      <c r="S43" s="31">
        <v>0</v>
      </c>
      <c r="T43" s="31">
        <v>1</v>
      </c>
      <c r="U43" s="237"/>
      <c r="V43" s="237"/>
      <c r="W43" s="33" t="s">
        <v>29</v>
      </c>
      <c r="X43" s="31" t="s">
        <v>55</v>
      </c>
      <c r="Y43" s="33" t="s">
        <v>31</v>
      </c>
      <c r="Z43" s="31" t="s">
        <v>32</v>
      </c>
      <c r="AA43" s="31" t="s">
        <v>33</v>
      </c>
      <c r="AB43" s="33" t="s">
        <v>34</v>
      </c>
      <c r="AC43" s="33" t="s">
        <v>35</v>
      </c>
      <c r="AD43" s="31" t="s">
        <v>57</v>
      </c>
      <c r="AE43" s="93"/>
    </row>
    <row r="44" spans="1:31" x14ac:dyDescent="0.25">
      <c r="A44">
        <v>2016</v>
      </c>
      <c r="B44" s="31">
        <v>3009</v>
      </c>
      <c r="C44" s="31">
        <v>3023</v>
      </c>
      <c r="D44" s="31"/>
      <c r="E44" s="31"/>
      <c r="F44" s="31"/>
      <c r="G44" s="31"/>
      <c r="H44" s="32">
        <v>42516</v>
      </c>
      <c r="I44" s="33" t="s">
        <v>37</v>
      </c>
      <c r="J44" s="31">
        <v>1020</v>
      </c>
      <c r="K44" s="31" t="s">
        <v>26</v>
      </c>
      <c r="L44" s="31" t="s">
        <v>27</v>
      </c>
      <c r="M44" s="31" t="s">
        <v>28</v>
      </c>
      <c r="N44" s="199"/>
      <c r="O44" s="199"/>
      <c r="P44" s="199"/>
      <c r="Q44" s="200"/>
      <c r="R44" s="31">
        <v>0</v>
      </c>
      <c r="S44" s="31">
        <v>0</v>
      </c>
      <c r="T44" s="31">
        <v>1</v>
      </c>
      <c r="U44" s="237"/>
      <c r="V44" s="237"/>
      <c r="W44" s="33" t="s">
        <v>29</v>
      </c>
      <c r="X44" s="31" t="s">
        <v>55</v>
      </c>
      <c r="Y44" s="33" t="s">
        <v>31</v>
      </c>
      <c r="Z44" s="31" t="s">
        <v>32</v>
      </c>
      <c r="AA44" s="31" t="s">
        <v>33</v>
      </c>
      <c r="AB44" s="33" t="s">
        <v>34</v>
      </c>
      <c r="AC44" s="33" t="s">
        <v>35</v>
      </c>
      <c r="AD44" s="31" t="s">
        <v>36</v>
      </c>
      <c r="AE44" s="93"/>
    </row>
    <row r="45" spans="1:31" x14ac:dyDescent="0.25">
      <c r="B45" s="31">
        <v>3009</v>
      </c>
      <c r="C45" s="31">
        <v>3023</v>
      </c>
      <c r="D45" s="31"/>
      <c r="E45" s="31"/>
      <c r="F45" s="31"/>
      <c r="G45" s="31"/>
      <c r="H45" s="32">
        <v>42682</v>
      </c>
      <c r="I45" s="33" t="s">
        <v>52</v>
      </c>
      <c r="J45" s="31">
        <v>2309</v>
      </c>
      <c r="K45" s="31" t="s">
        <v>26</v>
      </c>
      <c r="L45" s="31" t="s">
        <v>27</v>
      </c>
      <c r="M45" s="31" t="s">
        <v>28</v>
      </c>
      <c r="N45" s="199"/>
      <c r="O45" s="199"/>
      <c r="P45" s="199"/>
      <c r="Q45" s="200"/>
      <c r="R45" s="31">
        <v>0</v>
      </c>
      <c r="S45" s="31">
        <v>0</v>
      </c>
      <c r="T45" s="31">
        <v>1</v>
      </c>
      <c r="U45" s="237"/>
      <c r="V45" s="237"/>
      <c r="W45" s="33" t="s">
        <v>29</v>
      </c>
      <c r="X45" s="31" t="s">
        <v>55</v>
      </c>
      <c r="Y45" s="33" t="s">
        <v>31</v>
      </c>
      <c r="Z45" s="31" t="s">
        <v>32</v>
      </c>
      <c r="AA45" s="31" t="s">
        <v>33</v>
      </c>
      <c r="AB45" s="33" t="s">
        <v>34</v>
      </c>
      <c r="AC45" s="33" t="s">
        <v>35</v>
      </c>
      <c r="AD45" s="33" t="s">
        <v>47</v>
      </c>
      <c r="AE45" s="93"/>
    </row>
    <row r="46" spans="1:31" x14ac:dyDescent="0.25">
      <c r="A46">
        <v>2011</v>
      </c>
      <c r="B46" s="58">
        <v>3009</v>
      </c>
      <c r="C46" s="58">
        <v>3010</v>
      </c>
      <c r="D46" s="95" t="s">
        <v>85</v>
      </c>
      <c r="E46" s="95" t="s">
        <v>84</v>
      </c>
      <c r="F46" s="95" t="s">
        <v>87</v>
      </c>
      <c r="G46" s="96">
        <v>520</v>
      </c>
      <c r="H46" s="59">
        <v>40645</v>
      </c>
      <c r="I46" s="60" t="s">
        <v>52</v>
      </c>
      <c r="J46" s="58">
        <v>900</v>
      </c>
      <c r="K46" s="58" t="s">
        <v>26</v>
      </c>
      <c r="L46" s="58" t="s">
        <v>27</v>
      </c>
      <c r="M46" s="58" t="s">
        <v>28</v>
      </c>
      <c r="N46" s="199">
        <v>6000</v>
      </c>
      <c r="O46" s="199">
        <v>2</v>
      </c>
      <c r="P46" s="199">
        <v>2</v>
      </c>
      <c r="Q46" s="200">
        <f>P46/O46</f>
        <v>1</v>
      </c>
      <c r="R46" s="58">
        <v>0</v>
      </c>
      <c r="S46" s="58">
        <v>0</v>
      </c>
      <c r="T46" s="58">
        <v>1</v>
      </c>
      <c r="U46" s="237">
        <f>O46/(365*7*N46)*1000000</f>
        <v>0.13046314416177432</v>
      </c>
      <c r="V46" s="237">
        <f>P46/(365*7*N46)*1000000</f>
        <v>0.13046314416177432</v>
      </c>
      <c r="W46" s="60" t="s">
        <v>29</v>
      </c>
      <c r="X46" s="60" t="s">
        <v>45</v>
      </c>
      <c r="Y46" s="60" t="s">
        <v>31</v>
      </c>
      <c r="Z46" s="58" t="s">
        <v>32</v>
      </c>
      <c r="AA46" s="58" t="s">
        <v>33</v>
      </c>
      <c r="AB46" s="60" t="s">
        <v>34</v>
      </c>
      <c r="AC46" s="60" t="s">
        <v>35</v>
      </c>
      <c r="AD46" s="60" t="s">
        <v>47</v>
      </c>
      <c r="AE46" s="93"/>
    </row>
    <row r="47" spans="1:31" x14ac:dyDescent="0.25">
      <c r="A47">
        <v>2016</v>
      </c>
      <c r="B47" s="58">
        <v>3009</v>
      </c>
      <c r="C47" s="58">
        <v>3010</v>
      </c>
      <c r="D47" s="58"/>
      <c r="E47" s="58"/>
      <c r="F47" s="58"/>
      <c r="G47" s="58"/>
      <c r="H47" s="59">
        <v>42517</v>
      </c>
      <c r="I47" s="60" t="s">
        <v>54</v>
      </c>
      <c r="J47" s="58">
        <v>1520</v>
      </c>
      <c r="K47" s="58" t="s">
        <v>26</v>
      </c>
      <c r="L47" s="58" t="s">
        <v>27</v>
      </c>
      <c r="M47" s="58" t="s">
        <v>28</v>
      </c>
      <c r="N47" s="199"/>
      <c r="O47" s="199"/>
      <c r="P47" s="199"/>
      <c r="Q47" s="200"/>
      <c r="R47" s="58">
        <v>0</v>
      </c>
      <c r="S47" s="58">
        <v>0</v>
      </c>
      <c r="T47" s="58">
        <v>1</v>
      </c>
      <c r="U47" s="237"/>
      <c r="V47" s="237"/>
      <c r="W47" s="60" t="s">
        <v>29</v>
      </c>
      <c r="X47" s="60" t="s">
        <v>45</v>
      </c>
      <c r="Y47" s="60" t="s">
        <v>31</v>
      </c>
      <c r="Z47" s="58" t="s">
        <v>32</v>
      </c>
      <c r="AA47" s="58" t="s">
        <v>33</v>
      </c>
      <c r="AB47" s="60" t="s">
        <v>34</v>
      </c>
      <c r="AC47" s="60" t="s">
        <v>35</v>
      </c>
      <c r="AD47" s="58" t="s">
        <v>36</v>
      </c>
      <c r="AE47" s="93"/>
    </row>
    <row r="48" spans="1:31" x14ac:dyDescent="0.25">
      <c r="A48">
        <v>2012</v>
      </c>
      <c r="B48" s="64">
        <v>3008</v>
      </c>
      <c r="C48" s="64">
        <v>3009</v>
      </c>
      <c r="D48" s="95" t="s">
        <v>85</v>
      </c>
      <c r="E48" s="95" t="s">
        <v>88</v>
      </c>
      <c r="F48" s="95" t="s">
        <v>84</v>
      </c>
      <c r="G48" s="96">
        <v>970</v>
      </c>
      <c r="H48" s="65">
        <v>41252</v>
      </c>
      <c r="I48" s="66" t="s">
        <v>61</v>
      </c>
      <c r="J48" s="64">
        <v>1645</v>
      </c>
      <c r="K48" s="64" t="s">
        <v>26</v>
      </c>
      <c r="L48" s="64" t="s">
        <v>27</v>
      </c>
      <c r="M48" s="64" t="s">
        <v>28</v>
      </c>
      <c r="N48" s="199">
        <v>9000</v>
      </c>
      <c r="O48" s="199">
        <v>4</v>
      </c>
      <c r="P48" s="199">
        <v>4</v>
      </c>
      <c r="Q48" s="200">
        <f>P48/O48</f>
        <v>1</v>
      </c>
      <c r="R48" s="64">
        <v>0</v>
      </c>
      <c r="S48" s="64">
        <v>0</v>
      </c>
      <c r="T48" s="64">
        <v>1</v>
      </c>
      <c r="U48" s="237">
        <f>O48/(365*7*N48)*1000000</f>
        <v>0.17395085888236575</v>
      </c>
      <c r="V48" s="237">
        <f>P48/(365*7*N48)*1000000</f>
        <v>0.17395085888236575</v>
      </c>
      <c r="W48" s="66" t="s">
        <v>29</v>
      </c>
      <c r="X48" s="66" t="s">
        <v>45</v>
      </c>
      <c r="Y48" s="66" t="s">
        <v>31</v>
      </c>
      <c r="Z48" s="64" t="s">
        <v>32</v>
      </c>
      <c r="AA48" s="64" t="s">
        <v>33</v>
      </c>
      <c r="AB48" s="66" t="s">
        <v>34</v>
      </c>
      <c r="AC48" s="66" t="s">
        <v>35</v>
      </c>
      <c r="AD48" s="64" t="s">
        <v>36</v>
      </c>
      <c r="AE48" s="93"/>
    </row>
    <row r="49" spans="1:31" x14ac:dyDescent="0.25">
      <c r="A49">
        <v>2014</v>
      </c>
      <c r="B49" s="64">
        <v>3008</v>
      </c>
      <c r="C49" s="64">
        <v>3009</v>
      </c>
      <c r="D49" s="64"/>
      <c r="E49" s="64"/>
      <c r="F49" s="64"/>
      <c r="G49" s="64"/>
      <c r="H49" s="65">
        <v>41929</v>
      </c>
      <c r="I49" s="66" t="s">
        <v>54</v>
      </c>
      <c r="J49" s="64">
        <v>1015</v>
      </c>
      <c r="K49" s="64" t="s">
        <v>26</v>
      </c>
      <c r="L49" s="64" t="s">
        <v>27</v>
      </c>
      <c r="M49" s="64" t="s">
        <v>28</v>
      </c>
      <c r="N49" s="199"/>
      <c r="O49" s="199"/>
      <c r="P49" s="199"/>
      <c r="Q49" s="200"/>
      <c r="R49" s="64">
        <v>0</v>
      </c>
      <c r="S49" s="64">
        <v>0</v>
      </c>
      <c r="T49" s="64">
        <v>1</v>
      </c>
      <c r="U49" s="237"/>
      <c r="V49" s="237"/>
      <c r="W49" s="66" t="s">
        <v>29</v>
      </c>
      <c r="X49" s="66" t="s">
        <v>45</v>
      </c>
      <c r="Y49" s="66" t="s">
        <v>31</v>
      </c>
      <c r="Z49" s="64" t="s">
        <v>32</v>
      </c>
      <c r="AA49" s="64" t="s">
        <v>33</v>
      </c>
      <c r="AB49" s="66" t="s">
        <v>34</v>
      </c>
      <c r="AC49" s="66" t="s">
        <v>35</v>
      </c>
      <c r="AD49" s="64" t="s">
        <v>36</v>
      </c>
      <c r="AE49" s="93"/>
    </row>
    <row r="50" spans="1:31" x14ac:dyDescent="0.25">
      <c r="A50">
        <v>2015</v>
      </c>
      <c r="B50" s="64">
        <v>3008</v>
      </c>
      <c r="C50" s="64">
        <v>3009</v>
      </c>
      <c r="D50" s="64"/>
      <c r="E50" s="64"/>
      <c r="F50" s="64"/>
      <c r="G50" s="64"/>
      <c r="H50" s="65">
        <v>42236</v>
      </c>
      <c r="I50" s="66" t="s">
        <v>37</v>
      </c>
      <c r="J50" s="64">
        <v>800</v>
      </c>
      <c r="K50" s="64" t="s">
        <v>26</v>
      </c>
      <c r="L50" s="64" t="s">
        <v>27</v>
      </c>
      <c r="M50" s="64" t="s">
        <v>28</v>
      </c>
      <c r="N50" s="199"/>
      <c r="O50" s="199"/>
      <c r="P50" s="199"/>
      <c r="Q50" s="200"/>
      <c r="R50" s="64">
        <v>0</v>
      </c>
      <c r="S50" s="64">
        <v>0</v>
      </c>
      <c r="T50" s="64">
        <v>1</v>
      </c>
      <c r="U50" s="237"/>
      <c r="V50" s="237"/>
      <c r="W50" s="66" t="s">
        <v>29</v>
      </c>
      <c r="X50" s="66" t="s">
        <v>30</v>
      </c>
      <c r="Y50" s="66" t="s">
        <v>31</v>
      </c>
      <c r="Z50" s="64" t="s">
        <v>32</v>
      </c>
      <c r="AA50" s="64" t="s">
        <v>33</v>
      </c>
      <c r="AB50" s="66" t="s">
        <v>34</v>
      </c>
      <c r="AC50" s="66" t="s">
        <v>35</v>
      </c>
      <c r="AD50" s="64" t="s">
        <v>57</v>
      </c>
      <c r="AE50" s="93"/>
    </row>
    <row r="51" spans="1:31" x14ac:dyDescent="0.25">
      <c r="B51" s="64">
        <v>3008</v>
      </c>
      <c r="C51" s="64">
        <v>3009</v>
      </c>
      <c r="D51" s="64"/>
      <c r="E51" s="64"/>
      <c r="F51" s="64"/>
      <c r="G51" s="64"/>
      <c r="H51" s="65">
        <v>42333</v>
      </c>
      <c r="I51" s="66" t="s">
        <v>44</v>
      </c>
      <c r="J51" s="64">
        <v>1715</v>
      </c>
      <c r="K51" s="64" t="s">
        <v>26</v>
      </c>
      <c r="L51" s="64" t="s">
        <v>27</v>
      </c>
      <c r="M51" s="64" t="s">
        <v>28</v>
      </c>
      <c r="N51" s="199"/>
      <c r="O51" s="199"/>
      <c r="P51" s="199"/>
      <c r="Q51" s="200"/>
      <c r="R51" s="64">
        <v>0</v>
      </c>
      <c r="S51" s="64">
        <v>0</v>
      </c>
      <c r="T51" s="64">
        <v>1</v>
      </c>
      <c r="U51" s="237"/>
      <c r="V51" s="237"/>
      <c r="W51" s="66" t="s">
        <v>29</v>
      </c>
      <c r="X51" s="66" t="s">
        <v>45</v>
      </c>
      <c r="Y51" s="66" t="s">
        <v>31</v>
      </c>
      <c r="Z51" s="64" t="s">
        <v>32</v>
      </c>
      <c r="AA51" s="64" t="s">
        <v>33</v>
      </c>
      <c r="AB51" s="66" t="s">
        <v>34</v>
      </c>
      <c r="AC51" s="66" t="s">
        <v>35</v>
      </c>
      <c r="AD51" s="64" t="s">
        <v>36</v>
      </c>
      <c r="AE51" s="93"/>
    </row>
    <row r="52" spans="1:31" x14ac:dyDescent="0.25">
      <c r="A52">
        <v>2015</v>
      </c>
      <c r="B52" s="45">
        <v>3011</v>
      </c>
      <c r="C52" s="45">
        <v>3012</v>
      </c>
      <c r="D52" s="95" t="s">
        <v>85</v>
      </c>
      <c r="E52" s="95" t="s">
        <v>86</v>
      </c>
      <c r="F52" s="95" t="s">
        <v>89</v>
      </c>
      <c r="G52" s="96">
        <v>830</v>
      </c>
      <c r="H52" s="46">
        <v>42347</v>
      </c>
      <c r="I52" s="47" t="s">
        <v>44</v>
      </c>
      <c r="J52" s="45">
        <v>1703</v>
      </c>
      <c r="K52" s="45" t="s">
        <v>26</v>
      </c>
      <c r="L52" s="45" t="s">
        <v>27</v>
      </c>
      <c r="M52" s="45" t="s">
        <v>28</v>
      </c>
      <c r="N52" s="199">
        <v>8400</v>
      </c>
      <c r="O52" s="199">
        <v>4</v>
      </c>
      <c r="P52" s="199">
        <v>4</v>
      </c>
      <c r="Q52" s="200"/>
      <c r="R52" s="45">
        <v>0</v>
      </c>
      <c r="S52" s="45">
        <v>1</v>
      </c>
      <c r="T52" s="45">
        <v>0</v>
      </c>
      <c r="U52" s="237">
        <f>O52/(365*7*N52)*1000000</f>
        <v>0.18637592023110613</v>
      </c>
      <c r="V52" s="237">
        <f>P52/(365*7*N52)*1000000</f>
        <v>0.18637592023110613</v>
      </c>
      <c r="W52" s="47" t="s">
        <v>29</v>
      </c>
      <c r="X52" s="47" t="s">
        <v>30</v>
      </c>
      <c r="Y52" s="47" t="s">
        <v>31</v>
      </c>
      <c r="Z52" s="45" t="s">
        <v>32</v>
      </c>
      <c r="AA52" s="45" t="s">
        <v>33</v>
      </c>
      <c r="AB52" s="47" t="s">
        <v>34</v>
      </c>
      <c r="AC52" s="47" t="s">
        <v>35</v>
      </c>
      <c r="AD52" s="45" t="s">
        <v>36</v>
      </c>
      <c r="AE52" s="93"/>
    </row>
    <row r="53" spans="1:31" x14ac:dyDescent="0.25">
      <c r="A53">
        <v>2016</v>
      </c>
      <c r="B53" s="45">
        <v>3011</v>
      </c>
      <c r="C53" s="45">
        <v>3012</v>
      </c>
      <c r="D53" s="45"/>
      <c r="E53" s="45"/>
      <c r="F53" s="45"/>
      <c r="G53" s="45"/>
      <c r="H53" s="46">
        <v>42500</v>
      </c>
      <c r="I53" s="47" t="s">
        <v>52</v>
      </c>
      <c r="J53" s="45">
        <v>1057</v>
      </c>
      <c r="K53" s="45" t="s">
        <v>26</v>
      </c>
      <c r="L53" s="45" t="s">
        <v>27</v>
      </c>
      <c r="M53" s="45" t="s">
        <v>28</v>
      </c>
      <c r="N53" s="199"/>
      <c r="O53" s="199"/>
      <c r="P53" s="199"/>
      <c r="Q53" s="200"/>
      <c r="R53" s="45">
        <v>0</v>
      </c>
      <c r="S53" s="45">
        <v>0</v>
      </c>
      <c r="T53" s="45">
        <v>2</v>
      </c>
      <c r="U53" s="237"/>
      <c r="V53" s="237"/>
      <c r="W53" s="47" t="s">
        <v>29</v>
      </c>
      <c r="X53" s="47" t="s">
        <v>30</v>
      </c>
      <c r="Y53" s="47" t="s">
        <v>31</v>
      </c>
      <c r="Z53" s="45" t="s">
        <v>32</v>
      </c>
      <c r="AA53" s="45" t="s">
        <v>33</v>
      </c>
      <c r="AB53" s="47" t="s">
        <v>34</v>
      </c>
      <c r="AC53" s="47" t="s">
        <v>35</v>
      </c>
      <c r="AD53" s="47" t="s">
        <v>53</v>
      </c>
      <c r="AE53" s="93"/>
    </row>
    <row r="54" spans="1:31" x14ac:dyDescent="0.25">
      <c r="B54" s="45">
        <v>3011</v>
      </c>
      <c r="C54" s="45">
        <v>3012</v>
      </c>
      <c r="D54" s="45"/>
      <c r="E54" s="45"/>
      <c r="F54" s="45"/>
      <c r="G54" s="45"/>
      <c r="H54" s="46">
        <v>42510</v>
      </c>
      <c r="I54" s="47" t="s">
        <v>54</v>
      </c>
      <c r="J54" s="45">
        <v>2020</v>
      </c>
      <c r="K54" s="45" t="s">
        <v>26</v>
      </c>
      <c r="L54" s="45" t="s">
        <v>27</v>
      </c>
      <c r="M54" s="45" t="s">
        <v>28</v>
      </c>
      <c r="N54" s="199"/>
      <c r="O54" s="199"/>
      <c r="P54" s="199"/>
      <c r="Q54" s="200"/>
      <c r="R54" s="45">
        <v>0</v>
      </c>
      <c r="S54" s="45">
        <v>0</v>
      </c>
      <c r="T54" s="45">
        <v>1</v>
      </c>
      <c r="U54" s="237"/>
      <c r="V54" s="237"/>
      <c r="W54" s="47" t="s">
        <v>29</v>
      </c>
      <c r="X54" s="47" t="s">
        <v>30</v>
      </c>
      <c r="Y54" s="47" t="s">
        <v>31</v>
      </c>
      <c r="Z54" s="45" t="s">
        <v>32</v>
      </c>
      <c r="AA54" s="45" t="s">
        <v>33</v>
      </c>
      <c r="AB54" s="47" t="s">
        <v>34</v>
      </c>
      <c r="AC54" s="47" t="s">
        <v>35</v>
      </c>
      <c r="AD54" s="45" t="s">
        <v>36</v>
      </c>
      <c r="AE54" s="93"/>
    </row>
    <row r="55" spans="1:31" x14ac:dyDescent="0.25">
      <c r="B55" s="45">
        <v>3011</v>
      </c>
      <c r="C55" s="45">
        <v>3012</v>
      </c>
      <c r="D55" s="45"/>
      <c r="E55" s="45"/>
      <c r="F55" s="45"/>
      <c r="G55" s="45"/>
      <c r="H55" s="46">
        <v>42668</v>
      </c>
      <c r="I55" s="47" t="s">
        <v>52</v>
      </c>
      <c r="J55" s="45">
        <v>940</v>
      </c>
      <c r="K55" s="45" t="s">
        <v>26</v>
      </c>
      <c r="L55" s="45" t="s">
        <v>27</v>
      </c>
      <c r="M55" s="45" t="s">
        <v>28</v>
      </c>
      <c r="N55" s="199"/>
      <c r="O55" s="199"/>
      <c r="P55" s="199"/>
      <c r="Q55" s="200"/>
      <c r="R55" s="45">
        <v>0</v>
      </c>
      <c r="S55" s="45">
        <v>1</v>
      </c>
      <c r="T55" s="45">
        <v>0</v>
      </c>
      <c r="U55" s="237"/>
      <c r="V55" s="237"/>
      <c r="W55" s="47" t="s">
        <v>29</v>
      </c>
      <c r="X55" s="47" t="s">
        <v>30</v>
      </c>
      <c r="Y55" s="47" t="s">
        <v>31</v>
      </c>
      <c r="Z55" s="45" t="s">
        <v>32</v>
      </c>
      <c r="AA55" s="45" t="s">
        <v>33</v>
      </c>
      <c r="AB55" s="47" t="s">
        <v>34</v>
      </c>
      <c r="AC55" s="47" t="s">
        <v>35</v>
      </c>
      <c r="AD55" s="45" t="s">
        <v>36</v>
      </c>
      <c r="AE55" s="93"/>
    </row>
    <row r="56" spans="1:31" x14ac:dyDescent="0.25">
      <c r="A56">
        <v>2012</v>
      </c>
      <c r="B56" s="54">
        <v>3007</v>
      </c>
      <c r="C56" s="54">
        <v>3008</v>
      </c>
      <c r="D56" s="95" t="s">
        <v>85</v>
      </c>
      <c r="E56" s="95" t="s">
        <v>90</v>
      </c>
      <c r="F56" s="95" t="s">
        <v>88</v>
      </c>
      <c r="G56" s="96">
        <v>280</v>
      </c>
      <c r="H56" s="55">
        <v>41230</v>
      </c>
      <c r="I56" s="56" t="s">
        <v>60</v>
      </c>
      <c r="J56" s="54">
        <v>1855</v>
      </c>
      <c r="K56" s="54" t="s">
        <v>26</v>
      </c>
      <c r="L56" s="54" t="s">
        <v>27</v>
      </c>
      <c r="M56" s="54" t="s">
        <v>28</v>
      </c>
      <c r="N56" s="199">
        <v>7100</v>
      </c>
      <c r="O56" s="199">
        <v>4</v>
      </c>
      <c r="P56" s="199">
        <v>4</v>
      </c>
      <c r="Q56" s="200">
        <f>P56/O56</f>
        <v>1</v>
      </c>
      <c r="R56" s="54">
        <v>0</v>
      </c>
      <c r="S56" s="54">
        <v>1</v>
      </c>
      <c r="T56" s="54">
        <v>0</v>
      </c>
      <c r="U56" s="237">
        <f>O56/(365*7*N56)*1000000</f>
        <v>0.22050108872412558</v>
      </c>
      <c r="V56" s="237">
        <f>P56/(365*7*N56)*1000000</f>
        <v>0.22050108872412558</v>
      </c>
      <c r="W56" s="56" t="s">
        <v>29</v>
      </c>
      <c r="X56" s="56" t="s">
        <v>45</v>
      </c>
      <c r="Y56" s="56" t="s">
        <v>31</v>
      </c>
      <c r="Z56" s="54" t="s">
        <v>32</v>
      </c>
      <c r="AA56" s="54" t="s">
        <v>33</v>
      </c>
      <c r="AB56" s="56" t="s">
        <v>34</v>
      </c>
      <c r="AC56" s="56" t="s">
        <v>35</v>
      </c>
      <c r="AD56" s="54" t="s">
        <v>36</v>
      </c>
      <c r="AE56" s="93"/>
    </row>
    <row r="57" spans="1:31" x14ac:dyDescent="0.25">
      <c r="A57">
        <v>2014</v>
      </c>
      <c r="B57" s="54">
        <v>3007</v>
      </c>
      <c r="C57" s="54">
        <v>3008</v>
      </c>
      <c r="D57" s="54"/>
      <c r="E57" s="54"/>
      <c r="F57" s="54"/>
      <c r="G57" s="54"/>
      <c r="H57" s="55">
        <v>41969</v>
      </c>
      <c r="I57" s="56" t="s">
        <v>44</v>
      </c>
      <c r="J57" s="54">
        <v>830</v>
      </c>
      <c r="K57" s="54" t="s">
        <v>26</v>
      </c>
      <c r="L57" s="54" t="s">
        <v>27</v>
      </c>
      <c r="M57" s="54" t="s">
        <v>28</v>
      </c>
      <c r="N57" s="199"/>
      <c r="O57" s="199"/>
      <c r="P57" s="199"/>
      <c r="Q57" s="200"/>
      <c r="R57" s="54">
        <v>0</v>
      </c>
      <c r="S57" s="54">
        <v>0</v>
      </c>
      <c r="T57" s="54">
        <v>1</v>
      </c>
      <c r="U57" s="237"/>
      <c r="V57" s="237"/>
      <c r="W57" s="56" t="s">
        <v>29</v>
      </c>
      <c r="X57" s="54" t="s">
        <v>55</v>
      </c>
      <c r="Y57" s="56" t="s">
        <v>31</v>
      </c>
      <c r="Z57" s="54" t="s">
        <v>32</v>
      </c>
      <c r="AA57" s="54" t="s">
        <v>33</v>
      </c>
      <c r="AB57" s="56" t="s">
        <v>34</v>
      </c>
      <c r="AC57" s="56" t="s">
        <v>35</v>
      </c>
      <c r="AD57" s="54" t="s">
        <v>36</v>
      </c>
      <c r="AE57" s="93"/>
    </row>
    <row r="58" spans="1:31" x14ac:dyDescent="0.25">
      <c r="B58" s="54">
        <v>3007</v>
      </c>
      <c r="C58" s="54">
        <v>3008</v>
      </c>
      <c r="D58" s="54"/>
      <c r="E58" s="54"/>
      <c r="F58" s="54"/>
      <c r="G58" s="54"/>
      <c r="H58" s="55">
        <v>41991</v>
      </c>
      <c r="I58" s="56" t="s">
        <v>37</v>
      </c>
      <c r="J58" s="54">
        <v>1940</v>
      </c>
      <c r="K58" s="54" t="s">
        <v>26</v>
      </c>
      <c r="L58" s="54" t="s">
        <v>27</v>
      </c>
      <c r="M58" s="54" t="s">
        <v>59</v>
      </c>
      <c r="N58" s="199"/>
      <c r="O58" s="199"/>
      <c r="P58" s="199"/>
      <c r="Q58" s="200"/>
      <c r="R58" s="54">
        <v>0</v>
      </c>
      <c r="S58" s="54">
        <v>0</v>
      </c>
      <c r="T58" s="54">
        <v>1</v>
      </c>
      <c r="U58" s="237"/>
      <c r="V58" s="237"/>
      <c r="W58" s="56" t="s">
        <v>29</v>
      </c>
      <c r="X58" s="57" t="s">
        <v>48</v>
      </c>
      <c r="Y58" s="56" t="s">
        <v>31</v>
      </c>
      <c r="Z58" s="54" t="s">
        <v>32</v>
      </c>
      <c r="AA58" s="56" t="s">
        <v>49</v>
      </c>
      <c r="AB58" s="56" t="s">
        <v>34</v>
      </c>
      <c r="AC58" s="56" t="s">
        <v>35</v>
      </c>
      <c r="AD58" s="54" t="s">
        <v>36</v>
      </c>
      <c r="AE58" s="93"/>
    </row>
    <row r="59" spans="1:31" x14ac:dyDescent="0.25">
      <c r="A59">
        <v>2015</v>
      </c>
      <c r="B59" s="54">
        <v>3007</v>
      </c>
      <c r="C59" s="54">
        <v>3008</v>
      </c>
      <c r="D59" s="54"/>
      <c r="E59" s="54"/>
      <c r="F59" s="54"/>
      <c r="G59" s="54"/>
      <c r="H59" s="55">
        <v>42244</v>
      </c>
      <c r="I59" s="56" t="s">
        <v>54</v>
      </c>
      <c r="J59" s="54">
        <v>1410</v>
      </c>
      <c r="K59" s="54" t="s">
        <v>26</v>
      </c>
      <c r="L59" s="54" t="s">
        <v>27</v>
      </c>
      <c r="M59" s="54" t="s">
        <v>28</v>
      </c>
      <c r="N59" s="199"/>
      <c r="O59" s="199"/>
      <c r="P59" s="199"/>
      <c r="Q59" s="200"/>
      <c r="R59" s="54">
        <v>0</v>
      </c>
      <c r="S59" s="54">
        <v>0</v>
      </c>
      <c r="T59" s="54">
        <v>2</v>
      </c>
      <c r="U59" s="237"/>
      <c r="V59" s="237"/>
      <c r="W59" s="56" t="s">
        <v>29</v>
      </c>
      <c r="X59" s="56" t="s">
        <v>30</v>
      </c>
      <c r="Y59" s="56" t="s">
        <v>31</v>
      </c>
      <c r="Z59" s="54" t="s">
        <v>32</v>
      </c>
      <c r="AA59" s="54" t="s">
        <v>33</v>
      </c>
      <c r="AB59" s="56" t="s">
        <v>34</v>
      </c>
      <c r="AC59" s="56" t="s">
        <v>35</v>
      </c>
      <c r="AD59" s="54" t="s">
        <v>36</v>
      </c>
      <c r="AE59" s="93"/>
    </row>
    <row r="60" spans="1:31" x14ac:dyDescent="0.25">
      <c r="A60">
        <v>2012</v>
      </c>
      <c r="B60" s="61">
        <v>3020</v>
      </c>
      <c r="C60" s="61">
        <v>3029</v>
      </c>
      <c r="D60" s="95" t="s">
        <v>75</v>
      </c>
      <c r="E60" s="95" t="s">
        <v>78</v>
      </c>
      <c r="F60" s="95" t="s">
        <v>91</v>
      </c>
      <c r="G60" s="96">
        <v>240</v>
      </c>
      <c r="H60" s="62">
        <v>40946</v>
      </c>
      <c r="I60" s="63" t="s">
        <v>52</v>
      </c>
      <c r="J60" s="61">
        <v>1046</v>
      </c>
      <c r="K60" s="61" t="s">
        <v>26</v>
      </c>
      <c r="L60" s="61" t="s">
        <v>27</v>
      </c>
      <c r="M60" s="61" t="s">
        <v>28</v>
      </c>
      <c r="N60" s="199">
        <v>9100</v>
      </c>
      <c r="O60" s="199">
        <v>2</v>
      </c>
      <c r="P60" s="199">
        <v>2</v>
      </c>
      <c r="Q60" s="200">
        <f>P60/O60</f>
        <v>1</v>
      </c>
      <c r="R60" s="61">
        <v>0</v>
      </c>
      <c r="S60" s="61">
        <v>1</v>
      </c>
      <c r="T60" s="61">
        <v>0</v>
      </c>
      <c r="U60" s="237">
        <f>O60/(365*7*N60)*1000000</f>
        <v>8.6019655491279767E-2</v>
      </c>
      <c r="V60" s="237">
        <f>P60/(365*7*N60)*1000000</f>
        <v>8.6019655491279767E-2</v>
      </c>
      <c r="W60" s="63" t="s">
        <v>29</v>
      </c>
      <c r="X60" s="61" t="s">
        <v>55</v>
      </c>
      <c r="Y60" s="63" t="s">
        <v>31</v>
      </c>
      <c r="Z60" s="61" t="s">
        <v>32</v>
      </c>
      <c r="AA60" s="61" t="s">
        <v>33</v>
      </c>
      <c r="AB60" s="63" t="s">
        <v>34</v>
      </c>
      <c r="AC60" s="63" t="s">
        <v>35</v>
      </c>
      <c r="AD60" s="61" t="s">
        <v>36</v>
      </c>
      <c r="AE60" s="93"/>
    </row>
    <row r="61" spans="1:31" x14ac:dyDescent="0.25">
      <c r="A61">
        <v>2014</v>
      </c>
      <c r="B61" s="61">
        <v>3020</v>
      </c>
      <c r="C61" s="61">
        <v>3029</v>
      </c>
      <c r="D61" s="61"/>
      <c r="E61" s="61"/>
      <c r="F61" s="61"/>
      <c r="G61" s="61"/>
      <c r="H61" s="62">
        <v>41952</v>
      </c>
      <c r="I61" s="63" t="s">
        <v>61</v>
      </c>
      <c r="J61" s="61">
        <v>1900</v>
      </c>
      <c r="K61" s="61" t="s">
        <v>26</v>
      </c>
      <c r="L61" s="61" t="s">
        <v>27</v>
      </c>
      <c r="M61" s="61" t="s">
        <v>28</v>
      </c>
      <c r="N61" s="199"/>
      <c r="O61" s="199"/>
      <c r="P61" s="199"/>
      <c r="Q61" s="200"/>
      <c r="R61" s="61">
        <v>0</v>
      </c>
      <c r="S61" s="61">
        <v>0</v>
      </c>
      <c r="T61" s="61">
        <v>1</v>
      </c>
      <c r="U61" s="237"/>
      <c r="V61" s="237"/>
      <c r="W61" s="63" t="s">
        <v>29</v>
      </c>
      <c r="X61" s="61" t="s">
        <v>55</v>
      </c>
      <c r="Y61" s="63" t="s">
        <v>31</v>
      </c>
      <c r="Z61" s="63" t="s">
        <v>2</v>
      </c>
      <c r="AA61" s="63" t="s">
        <v>49</v>
      </c>
      <c r="AB61" s="63" t="s">
        <v>34</v>
      </c>
      <c r="AC61" s="63" t="s">
        <v>35</v>
      </c>
      <c r="AD61" s="61" t="s">
        <v>36</v>
      </c>
      <c r="AE61" s="93"/>
    </row>
    <row r="62" spans="1:31" x14ac:dyDescent="0.25">
      <c r="A62">
        <v>2012</v>
      </c>
      <c r="B62" s="71">
        <v>3006</v>
      </c>
      <c r="C62" s="71">
        <v>3007</v>
      </c>
      <c r="D62" s="95" t="s">
        <v>90</v>
      </c>
      <c r="E62" s="95" t="s">
        <v>92</v>
      </c>
      <c r="F62" s="95" t="s">
        <v>93</v>
      </c>
      <c r="G62" s="96">
        <v>590</v>
      </c>
      <c r="H62" s="72">
        <v>41211</v>
      </c>
      <c r="I62" s="73" t="s">
        <v>25</v>
      </c>
      <c r="J62" s="71">
        <v>1815</v>
      </c>
      <c r="K62" s="71" t="s">
        <v>26</v>
      </c>
      <c r="L62" s="71" t="s">
        <v>27</v>
      </c>
      <c r="M62" s="71" t="s">
        <v>28</v>
      </c>
      <c r="N62" s="199">
        <v>11200</v>
      </c>
      <c r="O62" s="199">
        <v>4</v>
      </c>
      <c r="P62" s="199">
        <v>4</v>
      </c>
      <c r="Q62" s="200">
        <f>P62/O62</f>
        <v>1</v>
      </c>
      <c r="R62" s="71">
        <v>0</v>
      </c>
      <c r="S62" s="71">
        <v>0</v>
      </c>
      <c r="T62" s="71">
        <v>1</v>
      </c>
      <c r="U62" s="237">
        <f>O62/(365*7*N62)*1000000</f>
        <v>0.13978194017332962</v>
      </c>
      <c r="V62" s="237">
        <f>P62/(365*7*N62)*1000000</f>
        <v>0.13978194017332962</v>
      </c>
      <c r="W62" s="73" t="s">
        <v>29</v>
      </c>
      <c r="X62" s="73" t="s">
        <v>45</v>
      </c>
      <c r="Y62" s="73" t="s">
        <v>31</v>
      </c>
      <c r="Z62" s="71" t="s">
        <v>32</v>
      </c>
      <c r="AA62" s="71" t="s">
        <v>33</v>
      </c>
      <c r="AB62" s="73" t="s">
        <v>34</v>
      </c>
      <c r="AC62" s="73" t="s">
        <v>35</v>
      </c>
      <c r="AD62" s="73" t="s">
        <v>47</v>
      </c>
      <c r="AE62" s="93"/>
    </row>
    <row r="63" spans="1:31" x14ac:dyDescent="0.25">
      <c r="A63">
        <v>2015</v>
      </c>
      <c r="B63" s="71">
        <v>3006</v>
      </c>
      <c r="C63" s="71">
        <v>3007</v>
      </c>
      <c r="D63" s="71"/>
      <c r="E63" s="71"/>
      <c r="F63" s="71"/>
      <c r="G63" s="71"/>
      <c r="H63" s="72">
        <v>42284</v>
      </c>
      <c r="I63" s="73" t="s">
        <v>44</v>
      </c>
      <c r="J63" s="71">
        <v>708</v>
      </c>
      <c r="K63" s="71" t="s">
        <v>26</v>
      </c>
      <c r="L63" s="71" t="s">
        <v>27</v>
      </c>
      <c r="M63" s="71" t="s">
        <v>28</v>
      </c>
      <c r="N63" s="199"/>
      <c r="O63" s="199"/>
      <c r="P63" s="199"/>
      <c r="Q63" s="200"/>
      <c r="R63" s="71">
        <v>0</v>
      </c>
      <c r="S63" s="71">
        <v>0</v>
      </c>
      <c r="T63" s="71">
        <v>1</v>
      </c>
      <c r="U63" s="237"/>
      <c r="V63" s="237"/>
      <c r="W63" s="73" t="s">
        <v>29</v>
      </c>
      <c r="X63" s="73" t="s">
        <v>30</v>
      </c>
      <c r="Y63" s="73" t="s">
        <v>31</v>
      </c>
      <c r="Z63" s="71" t="s">
        <v>32</v>
      </c>
      <c r="AA63" s="71" t="s">
        <v>33</v>
      </c>
      <c r="AB63" s="73" t="s">
        <v>34</v>
      </c>
      <c r="AC63" s="73" t="s">
        <v>35</v>
      </c>
      <c r="AD63" s="73" t="s">
        <v>47</v>
      </c>
      <c r="AE63" s="93"/>
    </row>
    <row r="64" spans="1:31" x14ac:dyDescent="0.25">
      <c r="B64" s="71">
        <v>3006</v>
      </c>
      <c r="C64" s="71">
        <v>3007</v>
      </c>
      <c r="D64" s="71"/>
      <c r="E64" s="71"/>
      <c r="F64" s="71"/>
      <c r="G64" s="71"/>
      <c r="H64" s="72">
        <v>42322</v>
      </c>
      <c r="I64" s="73" t="s">
        <v>60</v>
      </c>
      <c r="J64" s="71">
        <v>1725</v>
      </c>
      <c r="K64" s="71" t="s">
        <v>26</v>
      </c>
      <c r="L64" s="71" t="s">
        <v>27</v>
      </c>
      <c r="M64" s="71" t="s">
        <v>28</v>
      </c>
      <c r="N64" s="199"/>
      <c r="O64" s="199"/>
      <c r="P64" s="199"/>
      <c r="Q64" s="200"/>
      <c r="R64" s="71">
        <v>0</v>
      </c>
      <c r="S64" s="71">
        <v>0</v>
      </c>
      <c r="T64" s="71">
        <v>1</v>
      </c>
      <c r="U64" s="237"/>
      <c r="V64" s="237"/>
      <c r="W64" s="73" t="s">
        <v>29</v>
      </c>
      <c r="X64" s="73" t="s">
        <v>30</v>
      </c>
      <c r="Y64" s="73" t="s">
        <v>31</v>
      </c>
      <c r="Z64" s="71" t="s">
        <v>32</v>
      </c>
      <c r="AA64" s="71" t="s">
        <v>33</v>
      </c>
      <c r="AB64" s="73" t="s">
        <v>34</v>
      </c>
      <c r="AC64" s="73" t="s">
        <v>35</v>
      </c>
      <c r="AD64" s="71" t="s">
        <v>36</v>
      </c>
      <c r="AE64" s="93"/>
    </row>
    <row r="65" spans="1:31" x14ac:dyDescent="0.25">
      <c r="B65" s="71">
        <v>3006</v>
      </c>
      <c r="C65" s="71">
        <v>3007</v>
      </c>
      <c r="D65" s="71"/>
      <c r="E65" s="71"/>
      <c r="F65" s="71"/>
      <c r="G65" s="71"/>
      <c r="H65" s="72">
        <v>42353</v>
      </c>
      <c r="I65" s="73" t="s">
        <v>52</v>
      </c>
      <c r="J65" s="71">
        <v>2300</v>
      </c>
      <c r="K65" s="71" t="s">
        <v>26</v>
      </c>
      <c r="L65" s="71" t="s">
        <v>27</v>
      </c>
      <c r="M65" s="71" t="s">
        <v>28</v>
      </c>
      <c r="N65" s="199"/>
      <c r="O65" s="199"/>
      <c r="P65" s="199"/>
      <c r="Q65" s="200"/>
      <c r="R65" s="71">
        <v>0</v>
      </c>
      <c r="S65" s="71">
        <v>0</v>
      </c>
      <c r="T65" s="71">
        <v>1</v>
      </c>
      <c r="U65" s="237"/>
      <c r="V65" s="237"/>
      <c r="W65" s="73" t="s">
        <v>29</v>
      </c>
      <c r="X65" s="73" t="s">
        <v>30</v>
      </c>
      <c r="Y65" s="73" t="s">
        <v>31</v>
      </c>
      <c r="Z65" s="71" t="s">
        <v>32</v>
      </c>
      <c r="AA65" s="71" t="s">
        <v>33</v>
      </c>
      <c r="AB65" s="73" t="s">
        <v>34</v>
      </c>
      <c r="AC65" s="73" t="s">
        <v>35</v>
      </c>
      <c r="AD65" s="71" t="s">
        <v>36</v>
      </c>
      <c r="AE65" s="93"/>
    </row>
    <row r="66" spans="1:31" x14ac:dyDescent="0.25">
      <c r="A66">
        <v>2013</v>
      </c>
      <c r="B66" s="34">
        <v>3022</v>
      </c>
      <c r="C66" s="34">
        <v>3023</v>
      </c>
      <c r="D66" s="95" t="s">
        <v>78</v>
      </c>
      <c r="E66" s="95" t="s">
        <v>81</v>
      </c>
      <c r="F66" s="95" t="s">
        <v>80</v>
      </c>
      <c r="G66" s="96">
        <v>180</v>
      </c>
      <c r="H66" s="35">
        <v>41313</v>
      </c>
      <c r="I66" s="36" t="s">
        <v>54</v>
      </c>
      <c r="J66" s="34">
        <v>2120</v>
      </c>
      <c r="K66" s="34" t="s">
        <v>26</v>
      </c>
      <c r="L66" s="34" t="s">
        <v>27</v>
      </c>
      <c r="M66" s="34" t="s">
        <v>28</v>
      </c>
      <c r="N66" s="199">
        <v>15900</v>
      </c>
      <c r="O66" s="199">
        <v>3</v>
      </c>
      <c r="P66" s="199">
        <v>2</v>
      </c>
      <c r="Q66" s="200">
        <f>P66/O66</f>
        <v>0.66666666666666663</v>
      </c>
      <c r="R66" s="34">
        <v>0</v>
      </c>
      <c r="S66" s="34">
        <v>0</v>
      </c>
      <c r="T66" s="34">
        <v>1</v>
      </c>
      <c r="U66" s="237">
        <f>O66/(365*7*N66)*1000000</f>
        <v>7.3847062733079796E-2</v>
      </c>
      <c r="V66" s="237">
        <f>P66/(365*7*N66)*1000000</f>
        <v>4.9231375155386531E-2</v>
      </c>
      <c r="W66" s="36" t="s">
        <v>29</v>
      </c>
      <c r="X66" s="34" t="s">
        <v>55</v>
      </c>
      <c r="Y66" s="36" t="s">
        <v>31</v>
      </c>
      <c r="Z66" s="34" t="s">
        <v>32</v>
      </c>
      <c r="AA66" s="34" t="s">
        <v>33</v>
      </c>
      <c r="AB66" s="36" t="s">
        <v>34</v>
      </c>
      <c r="AC66" s="36" t="s">
        <v>35</v>
      </c>
      <c r="AD66" s="34" t="s">
        <v>36</v>
      </c>
      <c r="AE66" s="93"/>
    </row>
    <row r="67" spans="1:31" x14ac:dyDescent="0.25">
      <c r="A67">
        <v>2015</v>
      </c>
      <c r="B67" s="34">
        <v>3022</v>
      </c>
      <c r="C67" s="34">
        <v>3023</v>
      </c>
      <c r="D67" s="34"/>
      <c r="E67" s="34"/>
      <c r="F67" s="34"/>
      <c r="G67" s="34"/>
      <c r="H67" s="35">
        <v>42178</v>
      </c>
      <c r="I67" s="36" t="s">
        <v>52</v>
      </c>
      <c r="J67" s="34">
        <v>635</v>
      </c>
      <c r="K67" s="34" t="s">
        <v>26</v>
      </c>
      <c r="L67" s="34" t="s">
        <v>27</v>
      </c>
      <c r="M67" s="34" t="s">
        <v>28</v>
      </c>
      <c r="N67" s="199"/>
      <c r="O67" s="199"/>
      <c r="P67" s="199"/>
      <c r="Q67" s="200"/>
      <c r="R67" s="34">
        <v>0</v>
      </c>
      <c r="S67" s="34">
        <v>1</v>
      </c>
      <c r="T67" s="34">
        <v>0</v>
      </c>
      <c r="U67" s="237"/>
      <c r="V67" s="237"/>
      <c r="W67" s="36" t="s">
        <v>29</v>
      </c>
      <c r="X67" s="34" t="s">
        <v>55</v>
      </c>
      <c r="Y67" s="36" t="s">
        <v>40</v>
      </c>
      <c r="Z67" s="34" t="s">
        <v>32</v>
      </c>
      <c r="AA67" s="34" t="s">
        <v>33</v>
      </c>
      <c r="AB67" s="36" t="s">
        <v>34</v>
      </c>
      <c r="AC67" s="36" t="s">
        <v>35</v>
      </c>
      <c r="AD67" s="36" t="s">
        <v>43</v>
      </c>
      <c r="AE67" s="93"/>
    </row>
    <row r="68" spans="1:31" x14ac:dyDescent="0.25">
      <c r="A68">
        <v>2016</v>
      </c>
      <c r="B68" s="34">
        <v>3022</v>
      </c>
      <c r="C68" s="34">
        <v>3023</v>
      </c>
      <c r="D68" s="34"/>
      <c r="E68" s="34"/>
      <c r="F68" s="34"/>
      <c r="G68" s="34"/>
      <c r="H68" s="35">
        <v>42667</v>
      </c>
      <c r="I68" s="36" t="s">
        <v>25</v>
      </c>
      <c r="J68" s="34">
        <v>1120</v>
      </c>
      <c r="K68" s="34" t="s">
        <v>26</v>
      </c>
      <c r="L68" s="36" t="s">
        <v>38</v>
      </c>
      <c r="M68" s="34" t="s">
        <v>39</v>
      </c>
      <c r="N68" s="199"/>
      <c r="O68" s="199"/>
      <c r="P68" s="199"/>
      <c r="Q68" s="200"/>
      <c r="R68" s="34">
        <v>0</v>
      </c>
      <c r="S68" s="34">
        <v>0</v>
      </c>
      <c r="T68" s="34">
        <v>0</v>
      </c>
      <c r="U68" s="237"/>
      <c r="V68" s="237"/>
      <c r="W68" s="36" t="s">
        <v>29</v>
      </c>
      <c r="X68" s="36" t="s">
        <v>58</v>
      </c>
      <c r="Y68" s="36" t="s">
        <v>31</v>
      </c>
      <c r="Z68" s="34" t="s">
        <v>32</v>
      </c>
      <c r="AA68" s="34" t="s">
        <v>33</v>
      </c>
      <c r="AB68" s="36" t="s">
        <v>34</v>
      </c>
      <c r="AC68" s="36" t="s">
        <v>35</v>
      </c>
      <c r="AD68" s="34" t="s">
        <v>36</v>
      </c>
      <c r="AE68" s="93"/>
    </row>
    <row r="69" spans="1:31" x14ac:dyDescent="0.25">
      <c r="A69">
        <v>2016</v>
      </c>
      <c r="B69" s="81">
        <v>2025</v>
      </c>
      <c r="C69" s="81">
        <v>2026</v>
      </c>
      <c r="D69" s="95" t="s">
        <v>75</v>
      </c>
      <c r="E69" s="95" t="s">
        <v>94</v>
      </c>
      <c r="F69" s="95" t="s">
        <v>82</v>
      </c>
      <c r="G69" s="96">
        <v>370</v>
      </c>
      <c r="H69" s="82">
        <v>42662</v>
      </c>
      <c r="I69" s="83" t="s">
        <v>44</v>
      </c>
      <c r="J69" s="81">
        <v>1130</v>
      </c>
      <c r="K69" s="81" t="s">
        <v>26</v>
      </c>
      <c r="L69" s="81" t="s">
        <v>27</v>
      </c>
      <c r="M69" s="81" t="s">
        <v>28</v>
      </c>
      <c r="N69" s="189">
        <v>6100</v>
      </c>
      <c r="O69" s="105">
        <v>1</v>
      </c>
      <c r="P69" s="105">
        <v>1</v>
      </c>
      <c r="Q69" s="111">
        <f>P69/O69</f>
        <v>1</v>
      </c>
      <c r="R69" s="81">
        <v>0</v>
      </c>
      <c r="S69" s="81">
        <v>0</v>
      </c>
      <c r="T69" s="81">
        <v>1</v>
      </c>
      <c r="U69" s="191">
        <f>O69/(365*N69*7)*1000000</f>
        <v>6.4162202046774253E-2</v>
      </c>
      <c r="V69" s="191">
        <f>P69/(365*N69*7)*1000000</f>
        <v>6.4162202046774253E-2</v>
      </c>
      <c r="W69" s="83" t="s">
        <v>29</v>
      </c>
      <c r="X69" s="83" t="s">
        <v>58</v>
      </c>
      <c r="Y69" s="83" t="s">
        <v>31</v>
      </c>
      <c r="Z69" s="81" t="s">
        <v>32</v>
      </c>
      <c r="AA69" s="81" t="s">
        <v>33</v>
      </c>
      <c r="AB69" s="83" t="s">
        <v>34</v>
      </c>
      <c r="AC69" s="83" t="s">
        <v>35</v>
      </c>
      <c r="AD69" s="81" t="s">
        <v>57</v>
      </c>
      <c r="AE69" s="93"/>
    </row>
    <row r="70" spans="1:31" x14ac:dyDescent="0.25">
      <c r="A70">
        <v>2014</v>
      </c>
      <c r="B70" s="78">
        <v>3010</v>
      </c>
      <c r="C70" s="78">
        <v>3011</v>
      </c>
      <c r="D70" s="95" t="s">
        <v>85</v>
      </c>
      <c r="E70" s="95" t="s">
        <v>87</v>
      </c>
      <c r="F70" s="95" t="s">
        <v>86</v>
      </c>
      <c r="G70" s="96">
        <v>840</v>
      </c>
      <c r="H70" s="79">
        <v>41934</v>
      </c>
      <c r="I70" s="80" t="s">
        <v>44</v>
      </c>
      <c r="J70" s="78">
        <v>1720</v>
      </c>
      <c r="K70" s="78" t="s">
        <v>26</v>
      </c>
      <c r="L70" s="78" t="s">
        <v>27</v>
      </c>
      <c r="M70" s="78" t="s">
        <v>28</v>
      </c>
      <c r="N70" s="189">
        <v>7000</v>
      </c>
      <c r="O70" s="105">
        <v>1</v>
      </c>
      <c r="P70" s="105">
        <v>1</v>
      </c>
      <c r="Q70" s="111">
        <f>P70/O70</f>
        <v>1</v>
      </c>
      <c r="R70" s="78">
        <v>0</v>
      </c>
      <c r="S70" s="78">
        <v>0</v>
      </c>
      <c r="T70" s="78">
        <v>1</v>
      </c>
      <c r="U70" s="191">
        <f>O70/(365*7*N70)*1000000</f>
        <v>5.5912776069331843E-2</v>
      </c>
      <c r="V70" s="191">
        <f>P70/(365*7*N70)*1000000</f>
        <v>5.5912776069331843E-2</v>
      </c>
      <c r="W70" s="80" t="s">
        <v>29</v>
      </c>
      <c r="X70" s="80" t="s">
        <v>58</v>
      </c>
      <c r="Y70" s="80" t="s">
        <v>40</v>
      </c>
      <c r="Z70" s="78" t="s">
        <v>32</v>
      </c>
      <c r="AA70" s="78" t="s">
        <v>33</v>
      </c>
      <c r="AB70" s="80" t="s">
        <v>34</v>
      </c>
      <c r="AC70" s="80" t="s">
        <v>35</v>
      </c>
      <c r="AD70" s="80" t="s">
        <v>43</v>
      </c>
      <c r="AE70" s="93"/>
    </row>
    <row r="71" spans="1:31" x14ac:dyDescent="0.25">
      <c r="A71">
        <v>2014</v>
      </c>
      <c r="B71" s="85">
        <v>3009</v>
      </c>
      <c r="C71" s="85">
        <v>3023</v>
      </c>
      <c r="D71" s="95" t="s">
        <v>85</v>
      </c>
      <c r="E71" s="95" t="s">
        <v>84</v>
      </c>
      <c r="F71" s="95" t="s">
        <v>87</v>
      </c>
      <c r="G71" s="96">
        <v>520</v>
      </c>
      <c r="H71" s="86">
        <v>41961</v>
      </c>
      <c r="I71" s="87" t="s">
        <v>52</v>
      </c>
      <c r="J71" s="85">
        <v>1830</v>
      </c>
      <c r="K71" s="85" t="s">
        <v>26</v>
      </c>
      <c r="L71" s="85" t="s">
        <v>27</v>
      </c>
      <c r="M71" s="85" t="s">
        <v>28</v>
      </c>
      <c r="N71" s="189">
        <v>6000</v>
      </c>
      <c r="O71" s="105">
        <v>1</v>
      </c>
      <c r="P71" s="105">
        <v>1</v>
      </c>
      <c r="Q71" s="111">
        <f>P71/O71</f>
        <v>1</v>
      </c>
      <c r="R71" s="85">
        <v>0</v>
      </c>
      <c r="S71" s="85">
        <v>0</v>
      </c>
      <c r="T71" s="85">
        <v>1</v>
      </c>
      <c r="U71" s="191">
        <f>O71/(365*7*N71)*1000000</f>
        <v>6.523157208088716E-2</v>
      </c>
      <c r="V71" s="191">
        <f>P71/(365*7*N71)*1000000</f>
        <v>6.523157208088716E-2</v>
      </c>
      <c r="W71" s="87" t="s">
        <v>29</v>
      </c>
      <c r="X71" s="87" t="s">
        <v>45</v>
      </c>
      <c r="Y71" s="87" t="s">
        <v>31</v>
      </c>
      <c r="Z71" s="85" t="s">
        <v>32</v>
      </c>
      <c r="AA71" s="85" t="s">
        <v>33</v>
      </c>
      <c r="AB71" s="87" t="s">
        <v>34</v>
      </c>
      <c r="AC71" s="87" t="s">
        <v>35</v>
      </c>
      <c r="AD71" s="85" t="s">
        <v>36</v>
      </c>
      <c r="AE71" s="93"/>
    </row>
    <row r="72" spans="1:31" ht="18.75" x14ac:dyDescent="0.25">
      <c r="M72" s="117" t="s">
        <v>106</v>
      </c>
      <c r="N72" s="118">
        <f t="shared" ref="N72:V72" si="0">AVERAGE(N4:N71)</f>
        <v>10081.25</v>
      </c>
      <c r="O72" s="118">
        <f>SUM(O4:O71)/68</f>
        <v>1</v>
      </c>
      <c r="P72" s="118">
        <f>SUM(P4:P71)/68</f>
        <v>0.95588235294117652</v>
      </c>
      <c r="Q72" s="119">
        <f t="shared" si="0"/>
        <v>0.90277777777777779</v>
      </c>
      <c r="R72" s="120">
        <f t="shared" si="0"/>
        <v>1.4705882352941176E-2</v>
      </c>
      <c r="S72" s="120">
        <f t="shared" si="0"/>
        <v>0.17647058823529413</v>
      </c>
      <c r="T72" s="120">
        <f t="shared" si="0"/>
        <v>0.8529411764705882</v>
      </c>
      <c r="U72" s="120">
        <f>SUM(U4:U71)/68</f>
        <v>3.5672008637508794E-2</v>
      </c>
      <c r="V72" s="120">
        <f>SUM(V4:V71)/68</f>
        <v>3.410147612583686E-2</v>
      </c>
      <c r="AE72" s="93"/>
    </row>
    <row r="73" spans="1:31" x14ac:dyDescent="0.25">
      <c r="AE73" s="93"/>
    </row>
    <row r="74" spans="1:31" x14ac:dyDescent="0.25">
      <c r="A74" s="110" t="s">
        <v>100</v>
      </c>
      <c r="AE74" s="93"/>
    </row>
    <row r="75" spans="1:31" x14ac:dyDescent="0.25">
      <c r="A75">
        <v>2013</v>
      </c>
      <c r="B75" s="9">
        <v>3020</v>
      </c>
      <c r="C75" s="9">
        <v>3021</v>
      </c>
      <c r="D75" s="95" t="s">
        <v>78</v>
      </c>
      <c r="E75" s="95" t="s">
        <v>75</v>
      </c>
      <c r="F75" s="95" t="s">
        <v>79</v>
      </c>
      <c r="G75" s="9"/>
      <c r="H75" s="10">
        <v>41537</v>
      </c>
      <c r="I75" s="11" t="s">
        <v>54</v>
      </c>
      <c r="J75" s="9">
        <v>2300</v>
      </c>
      <c r="K75" s="9" t="s">
        <v>26</v>
      </c>
      <c r="L75" s="11" t="s">
        <v>38</v>
      </c>
      <c r="M75" s="9" t="s">
        <v>39</v>
      </c>
      <c r="N75" s="199">
        <v>14900</v>
      </c>
      <c r="O75" s="198">
        <v>2</v>
      </c>
      <c r="P75" s="198">
        <v>2</v>
      </c>
      <c r="Q75" s="236">
        <f>P75/O75</f>
        <v>1</v>
      </c>
      <c r="R75" s="9">
        <v>0</v>
      </c>
      <c r="S75" s="9">
        <v>1</v>
      </c>
      <c r="T75" s="9">
        <v>0</v>
      </c>
      <c r="U75" s="237">
        <f>O75/(365*7*N75)*1000000</f>
        <v>5.2535494293331937E-2</v>
      </c>
      <c r="V75" s="237">
        <f>P75/(365*7*N75)*1000000</f>
        <v>5.2535494293331937E-2</v>
      </c>
      <c r="W75" s="11" t="s">
        <v>29</v>
      </c>
      <c r="X75" s="30" t="s">
        <v>48</v>
      </c>
      <c r="Y75" s="11" t="s">
        <v>31</v>
      </c>
      <c r="Z75" s="11" t="s">
        <v>2</v>
      </c>
      <c r="AA75" s="11" t="s">
        <v>49</v>
      </c>
      <c r="AB75" s="11" t="s">
        <v>34</v>
      </c>
      <c r="AC75" s="9" t="s">
        <v>46</v>
      </c>
      <c r="AD75" s="9" t="s">
        <v>36</v>
      </c>
      <c r="AE75" s="93"/>
    </row>
    <row r="76" spans="1:31" x14ac:dyDescent="0.25">
      <c r="A76">
        <v>2015</v>
      </c>
      <c r="B76" s="9">
        <v>3020</v>
      </c>
      <c r="C76" s="9">
        <v>3021</v>
      </c>
      <c r="D76" s="95" t="s">
        <v>78</v>
      </c>
      <c r="E76" s="95" t="s">
        <v>75</v>
      </c>
      <c r="F76" s="95" t="s">
        <v>79</v>
      </c>
      <c r="G76" s="9"/>
      <c r="H76" s="10">
        <v>42058</v>
      </c>
      <c r="I76" s="11" t="s">
        <v>25</v>
      </c>
      <c r="J76" s="9">
        <v>2210</v>
      </c>
      <c r="K76" s="9" t="s">
        <v>26</v>
      </c>
      <c r="L76" s="11" t="s">
        <v>38</v>
      </c>
      <c r="M76" s="9" t="s">
        <v>39</v>
      </c>
      <c r="N76" s="199"/>
      <c r="O76" s="198"/>
      <c r="P76" s="198"/>
      <c r="Q76" s="236"/>
      <c r="R76" s="9">
        <v>0</v>
      </c>
      <c r="S76" s="9">
        <v>0</v>
      </c>
      <c r="T76" s="9">
        <v>1</v>
      </c>
      <c r="U76" s="237"/>
      <c r="V76" s="237"/>
      <c r="W76" s="11" t="s">
        <v>29</v>
      </c>
      <c r="X76" s="30" t="s">
        <v>48</v>
      </c>
      <c r="Y76" s="11" t="s">
        <v>31</v>
      </c>
      <c r="Z76" s="11" t="s">
        <v>2</v>
      </c>
      <c r="AA76" s="11" t="s">
        <v>49</v>
      </c>
      <c r="AB76" s="11" t="s">
        <v>34</v>
      </c>
      <c r="AC76" s="9" t="s">
        <v>46</v>
      </c>
      <c r="AD76" s="9" t="s">
        <v>36</v>
      </c>
      <c r="AE76" s="93"/>
    </row>
    <row r="77" spans="1:31" x14ac:dyDescent="0.25">
      <c r="A77">
        <v>2010</v>
      </c>
      <c r="B77" s="24">
        <v>3023</v>
      </c>
      <c r="C77" s="24"/>
      <c r="D77" s="24"/>
      <c r="E77" s="97" t="s">
        <v>78</v>
      </c>
      <c r="F77" s="97" t="s">
        <v>80</v>
      </c>
      <c r="G77" s="24"/>
      <c r="H77" s="25">
        <v>40277</v>
      </c>
      <c r="I77" s="26" t="s">
        <v>60</v>
      </c>
      <c r="J77" s="24">
        <v>1450</v>
      </c>
      <c r="K77" s="27" t="s">
        <v>26</v>
      </c>
      <c r="L77" s="24" t="s">
        <v>27</v>
      </c>
      <c r="M77" s="24" t="s">
        <v>28</v>
      </c>
      <c r="N77" s="201">
        <v>33900</v>
      </c>
      <c r="O77" s="201">
        <v>7</v>
      </c>
      <c r="P77" s="201">
        <v>6</v>
      </c>
      <c r="Q77" s="202">
        <f>P77/O77</f>
        <v>0.8571428571428571</v>
      </c>
      <c r="R77" s="24">
        <v>0</v>
      </c>
      <c r="S77" s="24">
        <v>0</v>
      </c>
      <c r="T77" s="24">
        <v>0</v>
      </c>
      <c r="U77" s="237">
        <f>O77/(365*7*N77)*1000000</f>
        <v>8.0817876914373463E-2</v>
      </c>
      <c r="V77" s="237">
        <f>P77/(365*7*N77)*1000000</f>
        <v>6.9272465926605825E-2</v>
      </c>
      <c r="W77" s="26" t="s">
        <v>29</v>
      </c>
      <c r="X77" s="26" t="s">
        <v>45</v>
      </c>
      <c r="Y77" s="26" t="s">
        <v>31</v>
      </c>
      <c r="Z77" s="26" t="s">
        <v>41</v>
      </c>
      <c r="AA77" s="24" t="s">
        <v>42</v>
      </c>
      <c r="AB77" s="26" t="s">
        <v>34</v>
      </c>
      <c r="AC77" s="24" t="s">
        <v>56</v>
      </c>
      <c r="AD77" s="26" t="s">
        <v>51</v>
      </c>
      <c r="AE77" s="93"/>
    </row>
    <row r="78" spans="1:31" x14ac:dyDescent="0.25">
      <c r="A78">
        <v>2011</v>
      </c>
      <c r="B78" s="24">
        <v>3023</v>
      </c>
      <c r="C78" s="24"/>
      <c r="D78" s="24"/>
      <c r="E78" s="24"/>
      <c r="F78" s="24"/>
      <c r="G78" s="24"/>
      <c r="H78" s="25">
        <v>40884</v>
      </c>
      <c r="I78" s="26" t="s">
        <v>44</v>
      </c>
      <c r="J78" s="24">
        <v>746</v>
      </c>
      <c r="K78" s="24" t="s">
        <v>26</v>
      </c>
      <c r="L78" s="26" t="s">
        <v>38</v>
      </c>
      <c r="M78" s="24" t="s">
        <v>39</v>
      </c>
      <c r="N78" s="201"/>
      <c r="O78" s="201"/>
      <c r="P78" s="201"/>
      <c r="Q78" s="202"/>
      <c r="R78" s="24">
        <v>0</v>
      </c>
      <c r="S78" s="24">
        <v>0</v>
      </c>
      <c r="T78" s="24">
        <v>1</v>
      </c>
      <c r="U78" s="237"/>
      <c r="V78" s="237"/>
      <c r="W78" s="26" t="s">
        <v>29</v>
      </c>
      <c r="X78" s="28" t="s">
        <v>48</v>
      </c>
      <c r="Y78" s="26" t="s">
        <v>40</v>
      </c>
      <c r="Z78" s="26" t="s">
        <v>2</v>
      </c>
      <c r="AA78" s="26" t="s">
        <v>49</v>
      </c>
      <c r="AB78" s="26" t="s">
        <v>34</v>
      </c>
      <c r="AC78" s="24" t="s">
        <v>46</v>
      </c>
      <c r="AD78" s="26" t="s">
        <v>43</v>
      </c>
      <c r="AE78" s="93"/>
    </row>
    <row r="79" spans="1:31" x14ac:dyDescent="0.25">
      <c r="A79">
        <v>2012</v>
      </c>
      <c r="B79" s="24">
        <v>3023</v>
      </c>
      <c r="C79" s="24"/>
      <c r="D79" s="24"/>
      <c r="E79" s="24"/>
      <c r="F79" s="24"/>
      <c r="G79" s="24"/>
      <c r="H79" s="25">
        <v>41247</v>
      </c>
      <c r="I79" s="26" t="s">
        <v>52</v>
      </c>
      <c r="J79" s="24">
        <v>830</v>
      </c>
      <c r="K79" s="24" t="s">
        <v>26</v>
      </c>
      <c r="L79" s="24" t="s">
        <v>27</v>
      </c>
      <c r="M79" s="24" t="s">
        <v>28</v>
      </c>
      <c r="N79" s="201"/>
      <c r="O79" s="201"/>
      <c r="P79" s="201"/>
      <c r="Q79" s="202"/>
      <c r="R79" s="24">
        <v>0</v>
      </c>
      <c r="S79" s="24">
        <v>0</v>
      </c>
      <c r="T79" s="24">
        <v>1</v>
      </c>
      <c r="U79" s="237"/>
      <c r="V79" s="237"/>
      <c r="W79" s="26" t="s">
        <v>29</v>
      </c>
      <c r="X79" s="28" t="s">
        <v>48</v>
      </c>
      <c r="Y79" s="26" t="s">
        <v>31</v>
      </c>
      <c r="Z79" s="26" t="s">
        <v>41</v>
      </c>
      <c r="AA79" s="24" t="s">
        <v>42</v>
      </c>
      <c r="AB79" s="26" t="s">
        <v>34</v>
      </c>
      <c r="AC79" s="24" t="s">
        <v>46</v>
      </c>
      <c r="AD79" s="24" t="s">
        <v>36</v>
      </c>
      <c r="AE79" s="93"/>
    </row>
    <row r="80" spans="1:31" x14ac:dyDescent="0.25">
      <c r="B80" s="24">
        <v>3023</v>
      </c>
      <c r="C80" s="24"/>
      <c r="D80" s="24"/>
      <c r="E80" s="24"/>
      <c r="F80" s="24"/>
      <c r="G80" s="24"/>
      <c r="H80" s="25">
        <v>41262</v>
      </c>
      <c r="I80" s="26" t="s">
        <v>44</v>
      </c>
      <c r="J80" s="24">
        <v>740</v>
      </c>
      <c r="K80" s="24" t="s">
        <v>26</v>
      </c>
      <c r="L80" s="26" t="s">
        <v>38</v>
      </c>
      <c r="M80" s="24" t="s">
        <v>39</v>
      </c>
      <c r="N80" s="201"/>
      <c r="O80" s="201"/>
      <c r="P80" s="201"/>
      <c r="Q80" s="202"/>
      <c r="R80" s="24">
        <v>0</v>
      </c>
      <c r="S80" s="24">
        <v>0</v>
      </c>
      <c r="T80" s="24">
        <v>1</v>
      </c>
      <c r="U80" s="237"/>
      <c r="V80" s="237"/>
      <c r="W80" s="26" t="s">
        <v>29</v>
      </c>
      <c r="X80" s="28" t="s">
        <v>48</v>
      </c>
      <c r="Y80" s="26" t="s">
        <v>31</v>
      </c>
      <c r="Z80" s="26" t="s">
        <v>41</v>
      </c>
      <c r="AA80" s="24" t="s">
        <v>42</v>
      </c>
      <c r="AB80" s="26" t="s">
        <v>34</v>
      </c>
      <c r="AC80" s="24" t="s">
        <v>46</v>
      </c>
      <c r="AD80" s="24" t="s">
        <v>36</v>
      </c>
      <c r="AE80" s="93"/>
    </row>
    <row r="81" spans="1:31" x14ac:dyDescent="0.25">
      <c r="A81">
        <v>2013</v>
      </c>
      <c r="B81" s="24">
        <v>3023</v>
      </c>
      <c r="C81" s="24"/>
      <c r="D81" s="24"/>
      <c r="E81" s="24"/>
      <c r="F81" s="24"/>
      <c r="G81" s="24"/>
      <c r="H81" s="25">
        <v>41535</v>
      </c>
      <c r="I81" s="26" t="s">
        <v>44</v>
      </c>
      <c r="J81" s="24">
        <v>1958</v>
      </c>
      <c r="K81" s="24" t="s">
        <v>26</v>
      </c>
      <c r="L81" s="26" t="s">
        <v>38</v>
      </c>
      <c r="M81" s="24" t="s">
        <v>39</v>
      </c>
      <c r="N81" s="201"/>
      <c r="O81" s="201"/>
      <c r="P81" s="201"/>
      <c r="Q81" s="202"/>
      <c r="R81" s="24">
        <v>0</v>
      </c>
      <c r="S81" s="24">
        <v>1</v>
      </c>
      <c r="T81" s="24">
        <v>0</v>
      </c>
      <c r="U81" s="237"/>
      <c r="V81" s="237"/>
      <c r="W81" s="26" t="s">
        <v>29</v>
      </c>
      <c r="X81" s="28" t="s">
        <v>48</v>
      </c>
      <c r="Y81" s="26" t="s">
        <v>31</v>
      </c>
      <c r="Z81" s="26" t="s">
        <v>2</v>
      </c>
      <c r="AA81" s="26" t="s">
        <v>49</v>
      </c>
      <c r="AB81" s="26" t="s">
        <v>34</v>
      </c>
      <c r="AC81" s="24" t="s">
        <v>46</v>
      </c>
      <c r="AD81" s="24" t="s">
        <v>36</v>
      </c>
      <c r="AE81" s="93"/>
    </row>
    <row r="82" spans="1:31" x14ac:dyDescent="0.25">
      <c r="A82">
        <v>2014</v>
      </c>
      <c r="B82" s="24">
        <v>3023</v>
      </c>
      <c r="C82" s="24"/>
      <c r="D82" s="24"/>
      <c r="E82" s="24"/>
      <c r="F82" s="24"/>
      <c r="G82" s="24"/>
      <c r="H82" s="25">
        <v>41907</v>
      </c>
      <c r="I82" s="26" t="s">
        <v>37</v>
      </c>
      <c r="J82" s="24">
        <v>1728</v>
      </c>
      <c r="K82" s="24" t="s">
        <v>26</v>
      </c>
      <c r="L82" s="26" t="s">
        <v>38</v>
      </c>
      <c r="M82" s="24" t="s">
        <v>39</v>
      </c>
      <c r="N82" s="201"/>
      <c r="O82" s="201"/>
      <c r="P82" s="201"/>
      <c r="Q82" s="202"/>
      <c r="R82" s="24">
        <v>0</v>
      </c>
      <c r="S82" s="24">
        <v>0</v>
      </c>
      <c r="T82" s="24">
        <v>1</v>
      </c>
      <c r="U82" s="237"/>
      <c r="V82" s="237"/>
      <c r="W82" s="26" t="s">
        <v>29</v>
      </c>
      <c r="X82" s="28" t="s">
        <v>48</v>
      </c>
      <c r="Y82" s="26" t="s">
        <v>40</v>
      </c>
      <c r="Z82" s="26" t="s">
        <v>2</v>
      </c>
      <c r="AA82" s="26" t="s">
        <v>49</v>
      </c>
      <c r="AB82" s="26" t="s">
        <v>34</v>
      </c>
      <c r="AC82" s="24" t="s">
        <v>46</v>
      </c>
      <c r="AD82" s="26" t="s">
        <v>43</v>
      </c>
      <c r="AE82" s="93"/>
    </row>
    <row r="83" spans="1:31" x14ac:dyDescent="0.25">
      <c r="A83">
        <v>2015</v>
      </c>
      <c r="B83" s="24">
        <v>3023</v>
      </c>
      <c r="C83" s="24"/>
      <c r="D83" s="24"/>
      <c r="E83" s="24"/>
      <c r="F83" s="24"/>
      <c r="G83" s="24"/>
      <c r="H83" s="25">
        <v>42201</v>
      </c>
      <c r="I83" s="26" t="s">
        <v>37</v>
      </c>
      <c r="J83" s="24">
        <v>1136</v>
      </c>
      <c r="K83" s="24" t="s">
        <v>26</v>
      </c>
      <c r="L83" s="24" t="s">
        <v>27</v>
      </c>
      <c r="M83" s="24" t="s">
        <v>28</v>
      </c>
      <c r="N83" s="201"/>
      <c r="O83" s="201"/>
      <c r="P83" s="201"/>
      <c r="Q83" s="202"/>
      <c r="R83" s="24">
        <v>0</v>
      </c>
      <c r="S83" s="24">
        <v>0</v>
      </c>
      <c r="T83" s="24">
        <v>1</v>
      </c>
      <c r="U83" s="237"/>
      <c r="V83" s="237"/>
      <c r="W83" s="26" t="s">
        <v>29</v>
      </c>
      <c r="X83" s="28" t="s">
        <v>48</v>
      </c>
      <c r="Y83" s="26" t="s">
        <v>31</v>
      </c>
      <c r="Z83" s="26" t="s">
        <v>2</v>
      </c>
      <c r="AA83" s="26" t="s">
        <v>49</v>
      </c>
      <c r="AB83" s="26" t="s">
        <v>34</v>
      </c>
      <c r="AC83" s="24" t="s">
        <v>46</v>
      </c>
      <c r="AD83" s="24" t="s">
        <v>36</v>
      </c>
      <c r="AE83" s="93"/>
    </row>
    <row r="84" spans="1:31" x14ac:dyDescent="0.25">
      <c r="A84">
        <v>2010</v>
      </c>
      <c r="B84" s="5">
        <v>2026</v>
      </c>
      <c r="C84" s="5">
        <v>3016</v>
      </c>
      <c r="D84" s="95" t="s">
        <v>75</v>
      </c>
      <c r="E84" s="95" t="s">
        <v>82</v>
      </c>
      <c r="F84" s="95" t="s">
        <v>83</v>
      </c>
      <c r="G84" s="96">
        <v>680</v>
      </c>
      <c r="H84" s="6">
        <v>40485</v>
      </c>
      <c r="I84" s="7" t="s">
        <v>37</v>
      </c>
      <c r="J84" s="5">
        <v>2054</v>
      </c>
      <c r="K84" s="8" t="s">
        <v>26</v>
      </c>
      <c r="L84" s="5" t="s">
        <v>27</v>
      </c>
      <c r="M84" s="5" t="s">
        <v>28</v>
      </c>
      <c r="N84" s="199">
        <v>9800</v>
      </c>
      <c r="O84" s="198">
        <v>4</v>
      </c>
      <c r="P84" s="198">
        <v>4</v>
      </c>
      <c r="Q84" s="236">
        <f>P84/O84</f>
        <v>1</v>
      </c>
      <c r="R84" s="5">
        <v>0</v>
      </c>
      <c r="S84" s="5">
        <v>0</v>
      </c>
      <c r="T84" s="5">
        <v>1</v>
      </c>
      <c r="U84" s="237">
        <f>O84/(365*7*N84)*1000000</f>
        <v>0.15975078876951954</v>
      </c>
      <c r="V84" s="237">
        <f>P84/(365*7*N84)*1000000</f>
        <v>0.15975078876951954</v>
      </c>
      <c r="W84" s="7" t="s">
        <v>29</v>
      </c>
      <c r="X84" s="7" t="s">
        <v>48</v>
      </c>
      <c r="Y84" s="7" t="s">
        <v>40</v>
      </c>
      <c r="Z84" s="7" t="s">
        <v>41</v>
      </c>
      <c r="AA84" s="5" t="s">
        <v>42</v>
      </c>
      <c r="AB84" s="7" t="s">
        <v>34</v>
      </c>
      <c r="AC84" s="5" t="s">
        <v>46</v>
      </c>
      <c r="AD84" s="5" t="s">
        <v>36</v>
      </c>
      <c r="AE84" s="93"/>
    </row>
    <row r="85" spans="1:31" x14ac:dyDescent="0.25">
      <c r="A85">
        <v>2011</v>
      </c>
      <c r="B85" s="5">
        <v>2026</v>
      </c>
      <c r="C85" s="5">
        <v>3016</v>
      </c>
      <c r="D85" s="5"/>
      <c r="E85" s="5"/>
      <c r="F85" s="5"/>
      <c r="G85" s="5"/>
      <c r="H85" s="6">
        <v>40687</v>
      </c>
      <c r="I85" s="7" t="s">
        <v>52</v>
      </c>
      <c r="J85" s="5">
        <v>950</v>
      </c>
      <c r="K85" s="5" t="s">
        <v>26</v>
      </c>
      <c r="L85" s="5" t="s">
        <v>27</v>
      </c>
      <c r="M85" s="5" t="s">
        <v>28</v>
      </c>
      <c r="N85" s="199"/>
      <c r="O85" s="198"/>
      <c r="P85" s="198"/>
      <c r="Q85" s="236"/>
      <c r="R85" s="5">
        <v>0</v>
      </c>
      <c r="S85" s="5">
        <v>0</v>
      </c>
      <c r="T85" s="5">
        <v>1</v>
      </c>
      <c r="U85" s="237"/>
      <c r="V85" s="237"/>
      <c r="W85" s="7" t="s">
        <v>29</v>
      </c>
      <c r="X85" s="29" t="s">
        <v>48</v>
      </c>
      <c r="Y85" s="7" t="s">
        <v>31</v>
      </c>
      <c r="Z85" s="7" t="s">
        <v>41</v>
      </c>
      <c r="AA85" s="5" t="s">
        <v>42</v>
      </c>
      <c r="AB85" s="7" t="s">
        <v>34</v>
      </c>
      <c r="AC85" s="5" t="s">
        <v>56</v>
      </c>
      <c r="AD85" s="5" t="s">
        <v>36</v>
      </c>
      <c r="AE85" s="93"/>
    </row>
    <row r="86" spans="1:31" x14ac:dyDescent="0.25">
      <c r="A86">
        <v>2012</v>
      </c>
      <c r="B86" s="5">
        <v>2026</v>
      </c>
      <c r="C86" s="5">
        <v>3016</v>
      </c>
      <c r="D86" s="5"/>
      <c r="E86" s="5"/>
      <c r="F86" s="5"/>
      <c r="G86" s="5"/>
      <c r="H86" s="6">
        <v>41152</v>
      </c>
      <c r="I86" s="7" t="s">
        <v>54</v>
      </c>
      <c r="J86" s="5">
        <v>555</v>
      </c>
      <c r="K86" s="5" t="s">
        <v>26</v>
      </c>
      <c r="L86" s="5" t="s">
        <v>27</v>
      </c>
      <c r="M86" s="5" t="s">
        <v>28</v>
      </c>
      <c r="N86" s="199"/>
      <c r="O86" s="198"/>
      <c r="P86" s="198"/>
      <c r="Q86" s="236"/>
      <c r="R86" s="5">
        <v>0</v>
      </c>
      <c r="S86" s="5">
        <v>0</v>
      </c>
      <c r="T86" s="5">
        <v>1</v>
      </c>
      <c r="U86" s="237"/>
      <c r="V86" s="237"/>
      <c r="W86" s="7" t="s">
        <v>29</v>
      </c>
      <c r="X86" s="29" t="s">
        <v>48</v>
      </c>
      <c r="Y86" s="7" t="s">
        <v>31</v>
      </c>
      <c r="Z86" s="7" t="s">
        <v>41</v>
      </c>
      <c r="AA86" s="5" t="s">
        <v>42</v>
      </c>
      <c r="AB86" s="7" t="s">
        <v>34</v>
      </c>
      <c r="AC86" s="5" t="s">
        <v>46</v>
      </c>
      <c r="AD86" s="7" t="s">
        <v>47</v>
      </c>
      <c r="AE86" s="93"/>
    </row>
    <row r="87" spans="1:31" x14ac:dyDescent="0.25">
      <c r="A87">
        <v>2014</v>
      </c>
      <c r="B87" s="5">
        <v>2026</v>
      </c>
      <c r="C87" s="5">
        <v>3016</v>
      </c>
      <c r="D87" s="5"/>
      <c r="E87" s="5"/>
      <c r="F87" s="5"/>
      <c r="G87" s="5"/>
      <c r="H87" s="6">
        <v>41900</v>
      </c>
      <c r="I87" s="7" t="s">
        <v>37</v>
      </c>
      <c r="J87" s="5">
        <v>2117</v>
      </c>
      <c r="K87" s="5" t="s">
        <v>26</v>
      </c>
      <c r="L87" s="5" t="s">
        <v>27</v>
      </c>
      <c r="M87" s="5" t="s">
        <v>59</v>
      </c>
      <c r="N87" s="199"/>
      <c r="O87" s="198"/>
      <c r="P87" s="198"/>
      <c r="Q87" s="236"/>
      <c r="R87" s="5">
        <v>0</v>
      </c>
      <c r="S87" s="5">
        <v>0</v>
      </c>
      <c r="T87" s="5">
        <v>1</v>
      </c>
      <c r="U87" s="237"/>
      <c r="V87" s="237"/>
      <c r="W87" s="7" t="s">
        <v>29</v>
      </c>
      <c r="X87" s="29" t="s">
        <v>48</v>
      </c>
      <c r="Y87" s="7" t="s">
        <v>40</v>
      </c>
      <c r="Z87" s="7" t="s">
        <v>41</v>
      </c>
      <c r="AA87" s="5" t="s">
        <v>42</v>
      </c>
      <c r="AB87" s="7" t="s">
        <v>34</v>
      </c>
      <c r="AC87" s="5" t="s">
        <v>56</v>
      </c>
      <c r="AD87" s="5" t="s">
        <v>36</v>
      </c>
      <c r="AE87" s="93"/>
    </row>
    <row r="88" spans="1:31" x14ac:dyDescent="0.25">
      <c r="A88">
        <v>2011</v>
      </c>
      <c r="B88" s="37">
        <v>3016</v>
      </c>
      <c r="C88" s="37"/>
      <c r="D88" s="37"/>
      <c r="E88" s="97" t="s">
        <v>75</v>
      </c>
      <c r="F88" s="97" t="s">
        <v>83</v>
      </c>
      <c r="G88" s="37"/>
      <c r="H88" s="38">
        <v>40576</v>
      </c>
      <c r="I88" s="39" t="s">
        <v>44</v>
      </c>
      <c r="J88" s="37">
        <v>1855</v>
      </c>
      <c r="K88" s="37" t="s">
        <v>26</v>
      </c>
      <c r="L88" s="37" t="s">
        <v>27</v>
      </c>
      <c r="M88" s="37" t="s">
        <v>28</v>
      </c>
      <c r="N88" s="201">
        <v>21200</v>
      </c>
      <c r="O88" s="201">
        <v>2</v>
      </c>
      <c r="P88" s="201">
        <v>2</v>
      </c>
      <c r="Q88" s="202">
        <f>P88/O88</f>
        <v>1</v>
      </c>
      <c r="R88" s="37">
        <v>0</v>
      </c>
      <c r="S88" s="37">
        <v>0</v>
      </c>
      <c r="T88" s="37">
        <v>1</v>
      </c>
      <c r="U88" s="237">
        <f>O88/(365*7*N88)*1000000</f>
        <v>3.6923531366539898E-2</v>
      </c>
      <c r="V88" s="237">
        <f>P88/(365*7*N88)*1000000</f>
        <v>3.6923531366539898E-2</v>
      </c>
      <c r="W88" s="39" t="s">
        <v>29</v>
      </c>
      <c r="X88" s="39" t="s">
        <v>45</v>
      </c>
      <c r="Y88" s="39" t="s">
        <v>31</v>
      </c>
      <c r="Z88" s="39" t="s">
        <v>2</v>
      </c>
      <c r="AA88" s="39" t="s">
        <v>49</v>
      </c>
      <c r="AB88" s="39" t="s">
        <v>34</v>
      </c>
      <c r="AC88" s="37" t="s">
        <v>46</v>
      </c>
      <c r="AD88" s="39" t="s">
        <v>47</v>
      </c>
      <c r="AE88" s="93"/>
    </row>
    <row r="89" spans="1:31" x14ac:dyDescent="0.25">
      <c r="A89">
        <v>2012</v>
      </c>
      <c r="B89" s="37">
        <v>3016</v>
      </c>
      <c r="C89" s="37"/>
      <c r="D89" s="37"/>
      <c r="E89" s="37"/>
      <c r="F89" s="37"/>
      <c r="G89" s="37"/>
      <c r="H89" s="38">
        <v>41156</v>
      </c>
      <c r="I89" s="39" t="s">
        <v>52</v>
      </c>
      <c r="J89" s="37">
        <v>825</v>
      </c>
      <c r="K89" s="37" t="s">
        <v>26</v>
      </c>
      <c r="L89" s="39" t="s">
        <v>38</v>
      </c>
      <c r="M89" s="37" t="s">
        <v>39</v>
      </c>
      <c r="N89" s="201"/>
      <c r="O89" s="201"/>
      <c r="P89" s="201"/>
      <c r="Q89" s="202"/>
      <c r="R89" s="37">
        <v>0</v>
      </c>
      <c r="S89" s="37">
        <v>0</v>
      </c>
      <c r="T89" s="37">
        <v>1</v>
      </c>
      <c r="U89" s="237"/>
      <c r="V89" s="237"/>
      <c r="W89" s="39" t="s">
        <v>29</v>
      </c>
      <c r="X89" s="40" t="s">
        <v>48</v>
      </c>
      <c r="Y89" s="37" t="s">
        <v>40</v>
      </c>
      <c r="Z89" s="39" t="s">
        <v>2</v>
      </c>
      <c r="AA89" s="39" t="s">
        <v>49</v>
      </c>
      <c r="AB89" s="39" t="s">
        <v>34</v>
      </c>
      <c r="AC89" s="37" t="s">
        <v>46</v>
      </c>
      <c r="AD89" s="39" t="s">
        <v>43</v>
      </c>
      <c r="AE89" s="93"/>
    </row>
    <row r="90" spans="1:31" x14ac:dyDescent="0.25">
      <c r="A90">
        <v>2013</v>
      </c>
      <c r="B90" s="31">
        <v>3009</v>
      </c>
      <c r="C90" s="31">
        <v>3023</v>
      </c>
      <c r="D90" s="95" t="s">
        <v>78</v>
      </c>
      <c r="E90" s="95" t="s">
        <v>84</v>
      </c>
      <c r="F90" s="95" t="s">
        <v>80</v>
      </c>
      <c r="G90" s="31"/>
      <c r="H90" s="32">
        <v>41523</v>
      </c>
      <c r="I90" s="33" t="s">
        <v>54</v>
      </c>
      <c r="J90" s="31">
        <v>1725</v>
      </c>
      <c r="K90" s="31" t="s">
        <v>26</v>
      </c>
      <c r="L90" s="31" t="s">
        <v>27</v>
      </c>
      <c r="M90" s="31" t="s">
        <v>28</v>
      </c>
      <c r="N90" s="105">
        <v>18000</v>
      </c>
      <c r="O90" s="277">
        <v>1</v>
      </c>
      <c r="P90" s="277">
        <v>1</v>
      </c>
      <c r="Q90" s="278">
        <f>P90/O90</f>
        <v>1</v>
      </c>
      <c r="R90" s="31">
        <v>0</v>
      </c>
      <c r="S90" s="31">
        <v>0</v>
      </c>
      <c r="T90" s="31">
        <v>1</v>
      </c>
      <c r="U90" s="281">
        <f>O90/(365*7*N90)*1000000</f>
        <v>2.1743857360295719E-2</v>
      </c>
      <c r="V90" s="281">
        <f>P90/(365*7*N90)*1000000</f>
        <v>2.1743857360295719E-2</v>
      </c>
      <c r="W90" s="33" t="s">
        <v>29</v>
      </c>
      <c r="X90" s="48" t="s">
        <v>48</v>
      </c>
      <c r="Y90" s="33" t="s">
        <v>31</v>
      </c>
      <c r="Z90" s="33" t="s">
        <v>41</v>
      </c>
      <c r="AA90" s="31" t="s">
        <v>42</v>
      </c>
      <c r="AB90" s="33" t="s">
        <v>34</v>
      </c>
      <c r="AC90" s="31" t="s">
        <v>56</v>
      </c>
      <c r="AD90" s="31" t="s">
        <v>36</v>
      </c>
      <c r="AE90" s="93"/>
    </row>
    <row r="91" spans="1:31" x14ac:dyDescent="0.25">
      <c r="A91">
        <v>2011</v>
      </c>
      <c r="B91" s="49">
        <v>3011</v>
      </c>
      <c r="C91" s="49"/>
      <c r="D91" s="49"/>
      <c r="E91" s="97" t="s">
        <v>85</v>
      </c>
      <c r="F91" s="97" t="s">
        <v>86</v>
      </c>
      <c r="G91" s="49"/>
      <c r="H91" s="50">
        <v>40636</v>
      </c>
      <c r="I91" s="51" t="s">
        <v>61</v>
      </c>
      <c r="J91" s="49">
        <v>920</v>
      </c>
      <c r="K91" s="49" t="s">
        <v>26</v>
      </c>
      <c r="L91" s="49" t="s">
        <v>27</v>
      </c>
      <c r="M91" s="49" t="s">
        <v>28</v>
      </c>
      <c r="N91" s="201">
        <v>15600</v>
      </c>
      <c r="O91" s="198">
        <v>3</v>
      </c>
      <c r="P91" s="198">
        <v>3</v>
      </c>
      <c r="Q91" s="236">
        <f>P91/O91</f>
        <v>1</v>
      </c>
      <c r="R91" s="49">
        <v>0</v>
      </c>
      <c r="S91" s="49">
        <v>0</v>
      </c>
      <c r="T91" s="49">
        <v>1</v>
      </c>
      <c r="U91" s="237">
        <f>O91/(365*N91*7)*1000000</f>
        <v>7.5267198554869783E-2</v>
      </c>
      <c r="V91" s="237">
        <f>P91/(365*N91*7)*1000000</f>
        <v>7.5267198554869783E-2</v>
      </c>
      <c r="W91" s="51" t="s">
        <v>29</v>
      </c>
      <c r="X91" s="52" t="s">
        <v>48</v>
      </c>
      <c r="Y91" s="51" t="s">
        <v>31</v>
      </c>
      <c r="Z91" s="51" t="s">
        <v>2</v>
      </c>
      <c r="AA91" s="51" t="s">
        <v>49</v>
      </c>
      <c r="AB91" s="51" t="s">
        <v>34</v>
      </c>
      <c r="AC91" s="49" t="s">
        <v>50</v>
      </c>
      <c r="AD91" s="49" t="s">
        <v>36</v>
      </c>
      <c r="AE91" s="93"/>
    </row>
    <row r="92" spans="1:31" x14ac:dyDescent="0.25">
      <c r="A92">
        <v>2013</v>
      </c>
      <c r="B92" s="49">
        <v>3011</v>
      </c>
      <c r="C92" s="49"/>
      <c r="D92" s="49"/>
      <c r="E92" s="49"/>
      <c r="F92" s="49"/>
      <c r="G92" s="49"/>
      <c r="H92" s="50">
        <v>41619</v>
      </c>
      <c r="I92" s="51" t="s">
        <v>44</v>
      </c>
      <c r="J92" s="49">
        <v>1720</v>
      </c>
      <c r="K92" s="49" t="s">
        <v>26</v>
      </c>
      <c r="L92" s="49" t="s">
        <v>27</v>
      </c>
      <c r="M92" s="49" t="s">
        <v>59</v>
      </c>
      <c r="N92" s="201"/>
      <c r="O92" s="198"/>
      <c r="P92" s="198"/>
      <c r="Q92" s="236"/>
      <c r="R92" s="49">
        <v>0</v>
      </c>
      <c r="S92" s="49">
        <v>0</v>
      </c>
      <c r="T92" s="49">
        <v>1</v>
      </c>
      <c r="U92" s="237"/>
      <c r="V92" s="237"/>
      <c r="W92" s="51" t="s">
        <v>29</v>
      </c>
      <c r="X92" s="52" t="s">
        <v>48</v>
      </c>
      <c r="Y92" s="51" t="s">
        <v>31</v>
      </c>
      <c r="Z92" s="51" t="s">
        <v>2</v>
      </c>
      <c r="AA92" s="51" t="s">
        <v>49</v>
      </c>
      <c r="AB92" s="51" t="s">
        <v>34</v>
      </c>
      <c r="AC92" s="49" t="s">
        <v>50</v>
      </c>
      <c r="AD92" s="49" t="s">
        <v>36</v>
      </c>
      <c r="AE92" s="93"/>
    </row>
    <row r="93" spans="1:31" x14ac:dyDescent="0.25">
      <c r="A93">
        <v>2015</v>
      </c>
      <c r="B93" s="49">
        <v>3011</v>
      </c>
      <c r="C93" s="49"/>
      <c r="D93" s="49"/>
      <c r="E93" s="49"/>
      <c r="F93" s="49"/>
      <c r="G93" s="49"/>
      <c r="H93" s="50">
        <v>42285</v>
      </c>
      <c r="I93" s="51" t="s">
        <v>37</v>
      </c>
      <c r="J93" s="49">
        <v>705</v>
      </c>
      <c r="K93" s="49" t="s">
        <v>26</v>
      </c>
      <c r="L93" s="49" t="s">
        <v>27</v>
      </c>
      <c r="M93" s="49" t="s">
        <v>28</v>
      </c>
      <c r="N93" s="201"/>
      <c r="O93" s="198"/>
      <c r="P93" s="198"/>
      <c r="Q93" s="236"/>
      <c r="R93" s="49">
        <v>0</v>
      </c>
      <c r="S93" s="49">
        <v>0</v>
      </c>
      <c r="T93" s="49">
        <v>1</v>
      </c>
      <c r="U93" s="237"/>
      <c r="V93" s="237"/>
      <c r="W93" s="51" t="s">
        <v>29</v>
      </c>
      <c r="X93" s="52" t="s">
        <v>48</v>
      </c>
      <c r="Y93" s="51" t="s">
        <v>31</v>
      </c>
      <c r="Z93" s="49" t="s">
        <v>32</v>
      </c>
      <c r="AA93" s="49" t="s">
        <v>33</v>
      </c>
      <c r="AB93" s="51" t="s">
        <v>34</v>
      </c>
      <c r="AC93" s="51" t="s">
        <v>35</v>
      </c>
      <c r="AD93" s="49" t="s">
        <v>36</v>
      </c>
      <c r="AE93" s="93"/>
    </row>
    <row r="94" spans="1:31" x14ac:dyDescent="0.25">
      <c r="A94">
        <v>2011</v>
      </c>
      <c r="B94">
        <v>3022</v>
      </c>
      <c r="E94" s="97" t="s">
        <v>78</v>
      </c>
      <c r="F94" s="97" t="s">
        <v>81</v>
      </c>
      <c r="H94" s="1">
        <v>40871</v>
      </c>
      <c r="I94" s="2" t="s">
        <v>37</v>
      </c>
      <c r="J94">
        <v>800</v>
      </c>
      <c r="K94" t="s">
        <v>26</v>
      </c>
      <c r="L94" t="s">
        <v>27</v>
      </c>
      <c r="M94" t="s">
        <v>28</v>
      </c>
      <c r="N94" s="106">
        <v>36500</v>
      </c>
      <c r="O94" s="279">
        <v>1</v>
      </c>
      <c r="P94" s="279">
        <v>1</v>
      </c>
      <c r="Q94" s="280">
        <f>P94/O94</f>
        <v>1</v>
      </c>
      <c r="R94">
        <v>0</v>
      </c>
      <c r="S94">
        <v>0</v>
      </c>
      <c r="T94">
        <v>1</v>
      </c>
      <c r="U94" s="281">
        <f>O94/(365*7*N94)*1000000</f>
        <v>1.072299815028282E-2</v>
      </c>
      <c r="V94" s="281">
        <f>P94/(365*7*N94)*1000000</f>
        <v>1.072299815028282E-2</v>
      </c>
      <c r="W94" s="2" t="s">
        <v>29</v>
      </c>
      <c r="X94" s="3" t="s">
        <v>48</v>
      </c>
      <c r="Y94" s="2" t="s">
        <v>31</v>
      </c>
      <c r="Z94" s="2" t="s">
        <v>41</v>
      </c>
      <c r="AA94" t="s">
        <v>42</v>
      </c>
      <c r="AB94" s="2" t="s">
        <v>34</v>
      </c>
      <c r="AC94" t="s">
        <v>46</v>
      </c>
      <c r="AD94" t="s">
        <v>36</v>
      </c>
      <c r="AE94" s="93"/>
    </row>
    <row r="95" spans="1:31" x14ac:dyDescent="0.25">
      <c r="A95">
        <v>2012</v>
      </c>
      <c r="B95" s="45">
        <v>3011</v>
      </c>
      <c r="C95" s="45">
        <v>3012</v>
      </c>
      <c r="D95" s="95" t="s">
        <v>85</v>
      </c>
      <c r="E95" s="95" t="s">
        <v>86</v>
      </c>
      <c r="F95" s="95" t="s">
        <v>89</v>
      </c>
      <c r="G95" s="96">
        <v>830</v>
      </c>
      <c r="H95" s="46">
        <v>40925</v>
      </c>
      <c r="I95" s="47" t="s">
        <v>52</v>
      </c>
      <c r="J95" s="45">
        <v>1630</v>
      </c>
      <c r="K95" s="45" t="s">
        <v>26</v>
      </c>
      <c r="L95" s="45" t="s">
        <v>27</v>
      </c>
      <c r="M95" s="45" t="s">
        <v>28</v>
      </c>
      <c r="N95" s="105">
        <v>8400</v>
      </c>
      <c r="O95" s="277">
        <v>1</v>
      </c>
      <c r="P95" s="277">
        <v>1</v>
      </c>
      <c r="Q95" s="278">
        <f>P95/O95</f>
        <v>1</v>
      </c>
      <c r="R95" s="45">
        <v>0</v>
      </c>
      <c r="S95" s="45">
        <v>1</v>
      </c>
      <c r="T95" s="45">
        <v>0</v>
      </c>
      <c r="U95" s="281">
        <f>O95/(365*7*N95)*1000000</f>
        <v>4.6593980057776534E-2</v>
      </c>
      <c r="V95" s="281">
        <f>P95/(365*7*N95)*1000000</f>
        <v>4.6593980057776534E-2</v>
      </c>
      <c r="W95" s="47" t="s">
        <v>29</v>
      </c>
      <c r="X95" s="53" t="s">
        <v>48</v>
      </c>
      <c r="Y95" s="47" t="s">
        <v>31</v>
      </c>
      <c r="Z95" s="47" t="s">
        <v>41</v>
      </c>
      <c r="AA95" s="45" t="s">
        <v>42</v>
      </c>
      <c r="AB95" s="47" t="s">
        <v>34</v>
      </c>
      <c r="AC95" s="45" t="s">
        <v>56</v>
      </c>
      <c r="AD95" s="45" t="s">
        <v>36</v>
      </c>
      <c r="AE95" s="93"/>
    </row>
    <row r="96" spans="1:31" x14ac:dyDescent="0.25">
      <c r="A96">
        <v>2012</v>
      </c>
      <c r="B96" s="74">
        <v>3023</v>
      </c>
      <c r="C96" s="74"/>
      <c r="D96" s="74"/>
      <c r="E96" s="97" t="s">
        <v>78</v>
      </c>
      <c r="F96" s="97" t="s">
        <v>80</v>
      </c>
      <c r="G96" s="74"/>
      <c r="H96" s="75">
        <v>41073</v>
      </c>
      <c r="I96" s="76" t="s">
        <v>44</v>
      </c>
      <c r="J96" s="74">
        <v>1335</v>
      </c>
      <c r="K96" s="74" t="s">
        <v>26</v>
      </c>
      <c r="L96" s="74" t="s">
        <v>27</v>
      </c>
      <c r="M96" s="74" t="s">
        <v>28</v>
      </c>
      <c r="N96" s="201">
        <v>33900</v>
      </c>
      <c r="O96" s="201">
        <v>2</v>
      </c>
      <c r="P96" s="201">
        <v>2</v>
      </c>
      <c r="Q96" s="202">
        <f>P96/O96</f>
        <v>1</v>
      </c>
      <c r="R96" s="74">
        <v>0</v>
      </c>
      <c r="S96" s="74">
        <v>0</v>
      </c>
      <c r="T96" s="74">
        <v>1</v>
      </c>
      <c r="U96" s="237">
        <f t="shared" ref="U96:V104" si="1">O96/(365*7*N96)*1000000</f>
        <v>2.3090821975535275E-2</v>
      </c>
      <c r="V96" s="237">
        <f>P96/(365*7*N96)*1000000</f>
        <v>2.3090821975535275E-2</v>
      </c>
      <c r="W96" s="76" t="s">
        <v>29</v>
      </c>
      <c r="X96" s="77" t="s">
        <v>48</v>
      </c>
      <c r="Y96" s="76" t="s">
        <v>31</v>
      </c>
      <c r="Z96" s="76" t="s">
        <v>2</v>
      </c>
      <c r="AA96" s="76" t="s">
        <v>49</v>
      </c>
      <c r="AB96" s="76" t="s">
        <v>34</v>
      </c>
      <c r="AC96" s="74" t="s">
        <v>46</v>
      </c>
      <c r="AD96" s="74" t="s">
        <v>36</v>
      </c>
      <c r="AE96" s="93"/>
    </row>
    <row r="97" spans="1:31" x14ac:dyDescent="0.25">
      <c r="A97">
        <v>2013</v>
      </c>
      <c r="B97" s="74">
        <v>3023</v>
      </c>
      <c r="C97" s="74"/>
      <c r="D97" s="74"/>
      <c r="E97" s="74"/>
      <c r="F97" s="74"/>
      <c r="G97" s="74"/>
      <c r="H97" s="75">
        <v>41484</v>
      </c>
      <c r="I97" s="76" t="s">
        <v>25</v>
      </c>
      <c r="J97" s="74">
        <v>1809</v>
      </c>
      <c r="K97" s="74" t="s">
        <v>26</v>
      </c>
      <c r="L97" s="76" t="s">
        <v>38</v>
      </c>
      <c r="M97" s="74" t="s">
        <v>39</v>
      </c>
      <c r="N97" s="201"/>
      <c r="O97" s="201"/>
      <c r="P97" s="201"/>
      <c r="Q97" s="202"/>
      <c r="R97" s="74">
        <v>0</v>
      </c>
      <c r="S97" s="74">
        <v>0</v>
      </c>
      <c r="T97" s="74">
        <v>1</v>
      </c>
      <c r="U97" s="237" t="e">
        <f t="shared" si="1"/>
        <v>#DIV/0!</v>
      </c>
      <c r="V97" s="237" t="e">
        <f t="shared" si="1"/>
        <v>#DIV/0!</v>
      </c>
      <c r="W97" s="76" t="s">
        <v>29</v>
      </c>
      <c r="X97" s="77" t="s">
        <v>48</v>
      </c>
      <c r="Y97" s="76" t="s">
        <v>40</v>
      </c>
      <c r="Z97" s="76" t="s">
        <v>2</v>
      </c>
      <c r="AA97" s="76" t="s">
        <v>49</v>
      </c>
      <c r="AB97" s="76" t="s">
        <v>34</v>
      </c>
      <c r="AC97" s="74" t="s">
        <v>46</v>
      </c>
      <c r="AD97" s="76" t="s">
        <v>43</v>
      </c>
      <c r="AE97" s="93"/>
    </row>
    <row r="98" spans="1:31" x14ac:dyDescent="0.25">
      <c r="A98">
        <v>2012</v>
      </c>
      <c r="B98" s="67">
        <v>3020</v>
      </c>
      <c r="C98" s="67"/>
      <c r="D98" s="67"/>
      <c r="E98" s="97" t="s">
        <v>75</v>
      </c>
      <c r="F98" s="97" t="s">
        <v>78</v>
      </c>
      <c r="G98" s="67"/>
      <c r="H98" s="68">
        <v>40939</v>
      </c>
      <c r="I98" s="69" t="s">
        <v>52</v>
      </c>
      <c r="J98" s="67">
        <v>1520</v>
      </c>
      <c r="K98" s="67" t="s">
        <v>26</v>
      </c>
      <c r="L98" s="67" t="s">
        <v>27</v>
      </c>
      <c r="M98" s="67" t="s">
        <v>28</v>
      </c>
      <c r="N98" s="201">
        <v>48400</v>
      </c>
      <c r="O98" s="201">
        <v>2</v>
      </c>
      <c r="P98" s="201">
        <v>2</v>
      </c>
      <c r="Q98" s="202">
        <f>P98/O98</f>
        <v>1</v>
      </c>
      <c r="R98" s="67">
        <v>0</v>
      </c>
      <c r="S98" s="67">
        <v>0</v>
      </c>
      <c r="T98" s="67">
        <v>2</v>
      </c>
      <c r="U98" s="237">
        <f t="shared" si="1"/>
        <v>1.6173117044848057E-2</v>
      </c>
      <c r="V98" s="237">
        <f>P98/(365*7*N98)*1000000</f>
        <v>1.6173117044848057E-2</v>
      </c>
      <c r="W98" s="69" t="s">
        <v>29</v>
      </c>
      <c r="X98" s="70" t="s">
        <v>48</v>
      </c>
      <c r="Y98" s="69" t="s">
        <v>31</v>
      </c>
      <c r="Z98" s="69" t="s">
        <v>41</v>
      </c>
      <c r="AA98" s="67" t="s">
        <v>42</v>
      </c>
      <c r="AB98" s="69" t="s">
        <v>34</v>
      </c>
      <c r="AC98" s="67" t="s">
        <v>56</v>
      </c>
      <c r="AD98" s="67" t="s">
        <v>36</v>
      </c>
      <c r="AE98" s="93"/>
    </row>
    <row r="99" spans="1:31" x14ac:dyDescent="0.25">
      <c r="A99">
        <v>2014</v>
      </c>
      <c r="B99" s="67">
        <v>3020</v>
      </c>
      <c r="C99" s="67"/>
      <c r="D99" s="67"/>
      <c r="E99" s="67"/>
      <c r="F99" s="67"/>
      <c r="G99" s="67"/>
      <c r="H99" s="68">
        <v>41947</v>
      </c>
      <c r="I99" s="69" t="s">
        <v>52</v>
      </c>
      <c r="J99" s="67">
        <v>850</v>
      </c>
      <c r="K99" s="67" t="s">
        <v>26</v>
      </c>
      <c r="L99" s="67" t="s">
        <v>27</v>
      </c>
      <c r="M99" s="67" t="s">
        <v>28</v>
      </c>
      <c r="N99" s="201"/>
      <c r="O99" s="201"/>
      <c r="P99" s="201"/>
      <c r="Q99" s="202"/>
      <c r="R99" s="67">
        <v>0</v>
      </c>
      <c r="S99" s="67">
        <v>0</v>
      </c>
      <c r="T99" s="67">
        <v>1</v>
      </c>
      <c r="U99" s="237" t="e">
        <f t="shared" si="1"/>
        <v>#DIV/0!</v>
      </c>
      <c r="V99" s="237" t="e">
        <f t="shared" si="1"/>
        <v>#DIV/0!</v>
      </c>
      <c r="W99" s="69" t="s">
        <v>29</v>
      </c>
      <c r="X99" s="70" t="s">
        <v>48</v>
      </c>
      <c r="Y99" s="69" t="s">
        <v>31</v>
      </c>
      <c r="Z99" s="69" t="s">
        <v>41</v>
      </c>
      <c r="AA99" s="67" t="s">
        <v>42</v>
      </c>
      <c r="AB99" s="69" t="s">
        <v>34</v>
      </c>
      <c r="AC99" s="67" t="s">
        <v>46</v>
      </c>
      <c r="AD99" s="67" t="s">
        <v>36</v>
      </c>
      <c r="AE99" s="93"/>
    </row>
    <row r="100" spans="1:31" x14ac:dyDescent="0.25">
      <c r="A100">
        <v>2013</v>
      </c>
      <c r="B100">
        <v>3006</v>
      </c>
      <c r="E100" s="97" t="s">
        <v>90</v>
      </c>
      <c r="F100" s="97" t="s">
        <v>92</v>
      </c>
      <c r="H100" s="1">
        <v>41621</v>
      </c>
      <c r="I100" s="2" t="s">
        <v>54</v>
      </c>
      <c r="J100">
        <v>2000</v>
      </c>
      <c r="K100" t="s">
        <v>26</v>
      </c>
      <c r="L100" t="s">
        <v>27</v>
      </c>
      <c r="M100" t="s">
        <v>28</v>
      </c>
      <c r="N100" s="106">
        <v>29600</v>
      </c>
      <c r="O100" s="279">
        <v>1</v>
      </c>
      <c r="P100" s="279">
        <v>1</v>
      </c>
      <c r="Q100" s="280">
        <f>P100/O100</f>
        <v>1</v>
      </c>
      <c r="R100">
        <v>0</v>
      </c>
      <c r="S100">
        <v>0</v>
      </c>
      <c r="T100">
        <v>2</v>
      </c>
      <c r="U100" s="281">
        <f>O100/(365*7*N100)*1000000</f>
        <v>1.3222615962341989E-2</v>
      </c>
      <c r="V100" s="281">
        <f>P100/(365*7*N100)*1000000</f>
        <v>1.3222615962341989E-2</v>
      </c>
      <c r="W100" s="2" t="s">
        <v>29</v>
      </c>
      <c r="X100" s="3" t="s">
        <v>48</v>
      </c>
      <c r="Y100" s="2" t="s">
        <v>31</v>
      </c>
      <c r="Z100" s="2" t="s">
        <v>2</v>
      </c>
      <c r="AA100" s="2" t="s">
        <v>49</v>
      </c>
      <c r="AB100" s="2" t="s">
        <v>34</v>
      </c>
      <c r="AC100" t="s">
        <v>56</v>
      </c>
      <c r="AD100" t="s">
        <v>36</v>
      </c>
      <c r="AE100" s="93"/>
    </row>
    <row r="101" spans="1:31" x14ac:dyDescent="0.25">
      <c r="A101">
        <v>2013</v>
      </c>
      <c r="B101" s="99">
        <v>3012</v>
      </c>
      <c r="C101" s="99"/>
      <c r="D101" s="99"/>
      <c r="E101" s="100" t="s">
        <v>85</v>
      </c>
      <c r="F101" s="100" t="s">
        <v>89</v>
      </c>
      <c r="G101" s="99"/>
      <c r="H101" s="101">
        <v>41627</v>
      </c>
      <c r="I101" s="102" t="s">
        <v>37</v>
      </c>
      <c r="J101" s="99">
        <v>1752</v>
      </c>
      <c r="K101" s="99" t="s">
        <v>26</v>
      </c>
      <c r="L101" s="102" t="s">
        <v>38</v>
      </c>
      <c r="M101" s="99" t="s">
        <v>39</v>
      </c>
      <c r="N101" s="234">
        <v>36000</v>
      </c>
      <c r="O101" s="234">
        <v>2</v>
      </c>
      <c r="P101" s="234">
        <v>2</v>
      </c>
      <c r="Q101" s="235">
        <f>P101/O101</f>
        <v>1</v>
      </c>
      <c r="R101" s="99">
        <v>0</v>
      </c>
      <c r="S101" s="99">
        <v>0</v>
      </c>
      <c r="T101" s="99">
        <v>1</v>
      </c>
      <c r="U101" s="237">
        <f t="shared" si="1"/>
        <v>2.1743857360295719E-2</v>
      </c>
      <c r="V101" s="237">
        <f>P101/(365*7*N101)*1000000</f>
        <v>2.1743857360295719E-2</v>
      </c>
      <c r="W101" s="102" t="s">
        <v>29</v>
      </c>
      <c r="X101" s="104" t="s">
        <v>48</v>
      </c>
      <c r="Y101" s="102" t="s">
        <v>31</v>
      </c>
      <c r="Z101" s="102" t="s">
        <v>2</v>
      </c>
      <c r="AA101" s="102" t="s">
        <v>49</v>
      </c>
      <c r="AB101" s="102" t="s">
        <v>34</v>
      </c>
      <c r="AC101" s="99" t="s">
        <v>50</v>
      </c>
      <c r="AD101" s="99" t="s">
        <v>36</v>
      </c>
      <c r="AE101" s="93"/>
    </row>
    <row r="102" spans="1:31" x14ac:dyDescent="0.25">
      <c r="A102">
        <v>2016</v>
      </c>
      <c r="B102" s="99">
        <v>3012</v>
      </c>
      <c r="C102" s="99"/>
      <c r="D102" s="99"/>
      <c r="E102" s="99"/>
      <c r="F102" s="99"/>
      <c r="G102" s="99"/>
      <c r="H102" s="101">
        <v>42481</v>
      </c>
      <c r="I102" s="102" t="s">
        <v>37</v>
      </c>
      <c r="J102" s="99">
        <v>800</v>
      </c>
      <c r="K102" s="99" t="s">
        <v>26</v>
      </c>
      <c r="L102" s="102" t="s">
        <v>38</v>
      </c>
      <c r="M102" s="99" t="s">
        <v>39</v>
      </c>
      <c r="N102" s="234"/>
      <c r="O102" s="234"/>
      <c r="P102" s="234"/>
      <c r="Q102" s="235"/>
      <c r="R102" s="99">
        <v>0</v>
      </c>
      <c r="S102" s="99">
        <v>0</v>
      </c>
      <c r="T102" s="99">
        <v>1</v>
      </c>
      <c r="U102" s="237" t="e">
        <f t="shared" si="1"/>
        <v>#DIV/0!</v>
      </c>
      <c r="V102" s="237" t="e">
        <f t="shared" si="1"/>
        <v>#DIV/0!</v>
      </c>
      <c r="W102" s="102" t="s">
        <v>29</v>
      </c>
      <c r="X102" s="104" t="s">
        <v>48</v>
      </c>
      <c r="Y102" s="102" t="s">
        <v>31</v>
      </c>
      <c r="Z102" s="102" t="s">
        <v>2</v>
      </c>
      <c r="AA102" s="102" t="s">
        <v>49</v>
      </c>
      <c r="AB102" s="102" t="s">
        <v>34</v>
      </c>
      <c r="AC102" s="99" t="s">
        <v>50</v>
      </c>
      <c r="AD102" s="102" t="s">
        <v>51</v>
      </c>
      <c r="AE102" s="93"/>
    </row>
    <row r="103" spans="1:31" x14ac:dyDescent="0.25">
      <c r="A103">
        <v>2014</v>
      </c>
      <c r="B103" s="81">
        <v>2025</v>
      </c>
      <c r="C103" s="81">
        <v>2026</v>
      </c>
      <c r="D103" s="95" t="s">
        <v>75</v>
      </c>
      <c r="E103" s="95" t="s">
        <v>94</v>
      </c>
      <c r="F103" s="95" t="s">
        <v>82</v>
      </c>
      <c r="G103" s="96">
        <v>370</v>
      </c>
      <c r="H103" s="82">
        <v>41733</v>
      </c>
      <c r="I103" s="83" t="s">
        <v>54</v>
      </c>
      <c r="J103" s="81">
        <v>1010</v>
      </c>
      <c r="K103" s="81" t="s">
        <v>26</v>
      </c>
      <c r="L103" s="81" t="s">
        <v>27</v>
      </c>
      <c r="M103" s="81" t="s">
        <v>28</v>
      </c>
      <c r="N103" s="199">
        <v>6100</v>
      </c>
      <c r="O103" s="198">
        <v>2</v>
      </c>
      <c r="P103" s="198">
        <v>2</v>
      </c>
      <c r="Q103" s="236">
        <f>P103/O103</f>
        <v>1</v>
      </c>
      <c r="R103" s="81">
        <v>0</v>
      </c>
      <c r="S103" s="81">
        <v>0</v>
      </c>
      <c r="T103" s="81">
        <v>1</v>
      </c>
      <c r="U103" s="237">
        <f t="shared" si="1"/>
        <v>0.12832440409354851</v>
      </c>
      <c r="V103" s="237">
        <f>P103/(365*7*N103)*1000000</f>
        <v>0.12832440409354851</v>
      </c>
      <c r="W103" s="83" t="s">
        <v>29</v>
      </c>
      <c r="X103" s="84" t="s">
        <v>48</v>
      </c>
      <c r="Y103" s="83" t="s">
        <v>31</v>
      </c>
      <c r="Z103" s="83" t="s">
        <v>41</v>
      </c>
      <c r="AA103" s="81" t="s">
        <v>42</v>
      </c>
      <c r="AB103" s="83" t="s">
        <v>34</v>
      </c>
      <c r="AC103" s="81" t="s">
        <v>46</v>
      </c>
      <c r="AD103" s="81" t="s">
        <v>36</v>
      </c>
      <c r="AE103" s="93"/>
    </row>
    <row r="104" spans="1:31" x14ac:dyDescent="0.25">
      <c r="A104">
        <v>2015</v>
      </c>
      <c r="B104" s="81">
        <v>2025</v>
      </c>
      <c r="C104" s="81">
        <v>2026</v>
      </c>
      <c r="D104" s="81"/>
      <c r="E104" s="81"/>
      <c r="F104" s="81"/>
      <c r="G104" s="81"/>
      <c r="H104" s="82">
        <v>42171</v>
      </c>
      <c r="I104" s="83" t="s">
        <v>52</v>
      </c>
      <c r="J104" s="81">
        <v>850</v>
      </c>
      <c r="K104" s="81" t="s">
        <v>26</v>
      </c>
      <c r="L104" s="81" t="s">
        <v>27</v>
      </c>
      <c r="M104" s="81" t="s">
        <v>28</v>
      </c>
      <c r="N104" s="199"/>
      <c r="O104" s="198"/>
      <c r="P104" s="198"/>
      <c r="Q104" s="236"/>
      <c r="R104" s="81">
        <v>0</v>
      </c>
      <c r="S104" s="81">
        <v>1</v>
      </c>
      <c r="T104" s="81">
        <v>0</v>
      </c>
      <c r="U104" s="237" t="e">
        <f t="shared" si="1"/>
        <v>#DIV/0!</v>
      </c>
      <c r="V104" s="237" t="e">
        <f t="shared" si="1"/>
        <v>#DIV/0!</v>
      </c>
      <c r="W104" s="83" t="s">
        <v>29</v>
      </c>
      <c r="X104" s="84" t="s">
        <v>48</v>
      </c>
      <c r="Y104" s="83" t="s">
        <v>31</v>
      </c>
      <c r="Z104" s="83" t="s">
        <v>41</v>
      </c>
      <c r="AA104" s="81" t="s">
        <v>42</v>
      </c>
      <c r="AB104" s="83" t="s">
        <v>34</v>
      </c>
      <c r="AC104" s="81" t="s">
        <v>46</v>
      </c>
      <c r="AD104" s="81" t="s">
        <v>36</v>
      </c>
      <c r="AE104" s="93"/>
    </row>
    <row r="105" spans="1:31" x14ac:dyDescent="0.25">
      <c r="A105">
        <v>2016</v>
      </c>
      <c r="B105" s="78">
        <v>3010</v>
      </c>
      <c r="C105" s="78">
        <v>3011</v>
      </c>
      <c r="D105" s="95" t="s">
        <v>85</v>
      </c>
      <c r="E105" s="95" t="s">
        <v>87</v>
      </c>
      <c r="F105" s="95" t="s">
        <v>86</v>
      </c>
      <c r="G105" s="78"/>
      <c r="H105" s="79">
        <v>42649</v>
      </c>
      <c r="I105" s="80" t="s">
        <v>37</v>
      </c>
      <c r="J105" s="78">
        <v>930</v>
      </c>
      <c r="K105" s="78" t="s">
        <v>26</v>
      </c>
      <c r="L105" s="78" t="s">
        <v>27</v>
      </c>
      <c r="M105" s="78" t="s">
        <v>28</v>
      </c>
      <c r="N105" s="105">
        <v>7000</v>
      </c>
      <c r="O105" s="277">
        <v>1</v>
      </c>
      <c r="P105" s="277">
        <v>1</v>
      </c>
      <c r="Q105" s="278">
        <f>P105/O105</f>
        <v>1</v>
      </c>
      <c r="R105" s="78">
        <v>0</v>
      </c>
      <c r="S105" s="78">
        <v>0</v>
      </c>
      <c r="T105" s="78">
        <v>1</v>
      </c>
      <c r="U105" s="281">
        <f>O105/(365*7*N105)*1000000</f>
        <v>5.5912776069331843E-2</v>
      </c>
      <c r="V105" s="281">
        <f>P105/(365*7*N105)*1000000</f>
        <v>5.5912776069331843E-2</v>
      </c>
      <c r="W105" s="80" t="s">
        <v>29</v>
      </c>
      <c r="X105" s="80" t="s">
        <v>30</v>
      </c>
      <c r="Y105" s="80" t="s">
        <v>31</v>
      </c>
      <c r="Z105" s="80" t="s">
        <v>41</v>
      </c>
      <c r="AA105" s="78" t="s">
        <v>42</v>
      </c>
      <c r="AB105" s="80" t="s">
        <v>34</v>
      </c>
      <c r="AC105" s="78" t="s">
        <v>46</v>
      </c>
      <c r="AD105" s="78" t="s">
        <v>57</v>
      </c>
      <c r="AE105" s="93"/>
    </row>
    <row r="106" spans="1:31" x14ac:dyDescent="0.25">
      <c r="A106">
        <v>2016</v>
      </c>
      <c r="B106" s="85">
        <v>3009</v>
      </c>
      <c r="C106" s="85"/>
      <c r="D106" s="95" t="s">
        <v>85</v>
      </c>
      <c r="E106" s="95" t="s">
        <v>84</v>
      </c>
      <c r="F106" s="95" t="s">
        <v>87</v>
      </c>
      <c r="G106" s="85"/>
      <c r="H106" s="86">
        <v>42674</v>
      </c>
      <c r="I106" s="87" t="s">
        <v>25</v>
      </c>
      <c r="J106" s="85">
        <v>1530</v>
      </c>
      <c r="K106" s="85" t="s">
        <v>26</v>
      </c>
      <c r="L106" s="85" t="s">
        <v>27</v>
      </c>
      <c r="M106" s="85" t="s">
        <v>28</v>
      </c>
      <c r="N106" s="105">
        <v>6000</v>
      </c>
      <c r="O106" s="277">
        <v>1</v>
      </c>
      <c r="P106" s="277">
        <v>1</v>
      </c>
      <c r="Q106" s="278"/>
      <c r="R106" s="85">
        <v>0</v>
      </c>
      <c r="S106" s="85">
        <v>0</v>
      </c>
      <c r="T106" s="85">
        <v>1</v>
      </c>
      <c r="U106" s="281">
        <f>O106/(365*7*N106)*1000000</f>
        <v>6.523157208088716E-2</v>
      </c>
      <c r="V106" s="281">
        <f>P106/(365*7*N106)*1000000</f>
        <v>6.523157208088716E-2</v>
      </c>
      <c r="W106" s="87" t="s">
        <v>29</v>
      </c>
      <c r="X106" s="88" t="s">
        <v>48</v>
      </c>
      <c r="Y106" s="87" t="s">
        <v>31</v>
      </c>
      <c r="Z106" s="87" t="s">
        <v>41</v>
      </c>
      <c r="AA106" s="85" t="s">
        <v>42</v>
      </c>
      <c r="AB106" s="87" t="s">
        <v>34</v>
      </c>
      <c r="AC106" s="85" t="s">
        <v>50</v>
      </c>
      <c r="AD106" s="85" t="s">
        <v>36</v>
      </c>
      <c r="AE106" s="93"/>
    </row>
    <row r="107" spans="1:31" x14ac:dyDescent="0.25">
      <c r="A107">
        <v>2015</v>
      </c>
      <c r="B107" s="89">
        <v>3021</v>
      </c>
      <c r="C107" s="89"/>
      <c r="D107" s="89"/>
      <c r="E107" s="97" t="s">
        <v>78</v>
      </c>
      <c r="F107" s="97" t="s">
        <v>79</v>
      </c>
      <c r="G107" s="89"/>
      <c r="H107" s="90">
        <v>42293</v>
      </c>
      <c r="I107" s="91" t="s">
        <v>54</v>
      </c>
      <c r="J107" s="89">
        <v>2005</v>
      </c>
      <c r="K107" s="89" t="s">
        <v>26</v>
      </c>
      <c r="L107" s="89" t="s">
        <v>27</v>
      </c>
      <c r="M107" s="89" t="s">
        <v>28</v>
      </c>
      <c r="N107" s="201">
        <v>34000</v>
      </c>
      <c r="O107" s="201">
        <v>3</v>
      </c>
      <c r="P107" s="201">
        <v>3</v>
      </c>
      <c r="Q107" s="202">
        <f>P107/O107</f>
        <v>1</v>
      </c>
      <c r="R107" s="89">
        <v>0</v>
      </c>
      <c r="S107" s="89">
        <v>0</v>
      </c>
      <c r="T107" s="89">
        <v>1</v>
      </c>
      <c r="U107" s="237">
        <f>O107/(365*N107*7)*1000000</f>
        <v>3.4534361689881429E-2</v>
      </c>
      <c r="V107" s="237">
        <f>P107/(365*N107*7)*1000000</f>
        <v>3.4534361689881429E-2</v>
      </c>
      <c r="W107" s="91" t="s">
        <v>29</v>
      </c>
      <c r="X107" s="92" t="s">
        <v>48</v>
      </c>
      <c r="Y107" s="91" t="s">
        <v>31</v>
      </c>
      <c r="Z107" s="91" t="s">
        <v>41</v>
      </c>
      <c r="AA107" s="89" t="s">
        <v>42</v>
      </c>
      <c r="AB107" s="91" t="s">
        <v>34</v>
      </c>
      <c r="AC107" s="89" t="s">
        <v>56</v>
      </c>
      <c r="AD107" s="89" t="s">
        <v>36</v>
      </c>
      <c r="AE107" s="93"/>
    </row>
    <row r="108" spans="1:31" x14ac:dyDescent="0.25">
      <c r="A108">
        <v>2016</v>
      </c>
      <c r="B108" s="89">
        <v>3021</v>
      </c>
      <c r="C108" s="89"/>
      <c r="D108" s="89"/>
      <c r="E108" s="89"/>
      <c r="F108" s="89"/>
      <c r="G108" s="89"/>
      <c r="H108" s="90">
        <v>42647</v>
      </c>
      <c r="I108" s="91" t="s">
        <v>52</v>
      </c>
      <c r="J108" s="89">
        <v>1215</v>
      </c>
      <c r="K108" s="89" t="s">
        <v>26</v>
      </c>
      <c r="L108" s="89" t="s">
        <v>27</v>
      </c>
      <c r="M108" s="89" t="s">
        <v>28</v>
      </c>
      <c r="N108" s="201"/>
      <c r="O108" s="201"/>
      <c r="P108" s="201"/>
      <c r="Q108" s="202"/>
      <c r="R108" s="89">
        <v>0</v>
      </c>
      <c r="S108" s="89">
        <v>0</v>
      </c>
      <c r="T108" s="89">
        <v>1</v>
      </c>
      <c r="U108" s="237"/>
      <c r="V108" s="237"/>
      <c r="W108" s="91" t="s">
        <v>29</v>
      </c>
      <c r="X108" s="91" t="s">
        <v>45</v>
      </c>
      <c r="Y108" s="91" t="s">
        <v>31</v>
      </c>
      <c r="Z108" s="89" t="s">
        <v>32</v>
      </c>
      <c r="AA108" s="89" t="s">
        <v>33</v>
      </c>
      <c r="AB108" s="91" t="s">
        <v>34</v>
      </c>
      <c r="AC108" s="91" t="s">
        <v>35</v>
      </c>
      <c r="AD108" s="89" t="s">
        <v>36</v>
      </c>
      <c r="AE108" s="93"/>
    </row>
    <row r="109" spans="1:31" x14ac:dyDescent="0.25">
      <c r="B109" s="89">
        <v>3021</v>
      </c>
      <c r="C109" s="89"/>
      <c r="D109" s="89"/>
      <c r="E109" s="89"/>
      <c r="F109" s="89"/>
      <c r="G109" s="89"/>
      <c r="H109" s="90">
        <v>42654</v>
      </c>
      <c r="I109" s="91" t="s">
        <v>52</v>
      </c>
      <c r="J109" s="89">
        <v>1845</v>
      </c>
      <c r="K109" s="89" t="s">
        <v>26</v>
      </c>
      <c r="L109" s="89" t="s">
        <v>27</v>
      </c>
      <c r="M109" s="89" t="s">
        <v>28</v>
      </c>
      <c r="N109" s="201"/>
      <c r="O109" s="201"/>
      <c r="P109" s="201"/>
      <c r="Q109" s="202"/>
      <c r="R109" s="89">
        <v>0</v>
      </c>
      <c r="S109" s="89">
        <v>0</v>
      </c>
      <c r="T109" s="89">
        <v>1</v>
      </c>
      <c r="U109" s="237"/>
      <c r="V109" s="237"/>
      <c r="W109" s="91" t="s">
        <v>29</v>
      </c>
      <c r="X109" s="91" t="s">
        <v>45</v>
      </c>
      <c r="Y109" s="91" t="s">
        <v>31</v>
      </c>
      <c r="Z109" s="89" t="s">
        <v>32</v>
      </c>
      <c r="AA109" s="89" t="s">
        <v>33</v>
      </c>
      <c r="AB109" s="91" t="s">
        <v>34</v>
      </c>
      <c r="AC109" s="91" t="s">
        <v>35</v>
      </c>
      <c r="AD109" s="89" t="s">
        <v>36</v>
      </c>
      <c r="AE109" s="93"/>
    </row>
    <row r="110" spans="1:31" x14ac:dyDescent="0.25">
      <c r="A110">
        <v>2016</v>
      </c>
      <c r="B110">
        <v>3010</v>
      </c>
      <c r="E110" s="97" t="s">
        <v>85</v>
      </c>
      <c r="F110" s="97" t="s">
        <v>87</v>
      </c>
      <c r="H110" s="1">
        <v>42390</v>
      </c>
      <c r="I110" s="2" t="s">
        <v>37</v>
      </c>
      <c r="J110">
        <v>1815</v>
      </c>
      <c r="K110" t="s">
        <v>26</v>
      </c>
      <c r="L110" t="s">
        <v>27</v>
      </c>
      <c r="M110" t="s">
        <v>28</v>
      </c>
      <c r="N110" s="106">
        <v>14100</v>
      </c>
      <c r="O110" s="279">
        <v>1</v>
      </c>
      <c r="P110" s="279">
        <v>1</v>
      </c>
      <c r="Q110" s="280">
        <f>P110/O110</f>
        <v>1</v>
      </c>
      <c r="R110">
        <v>0</v>
      </c>
      <c r="S110">
        <v>1</v>
      </c>
      <c r="T110">
        <v>0</v>
      </c>
      <c r="U110" s="281">
        <f>O110/(365*7*N110)*1000000</f>
        <v>2.7758115779100916E-2</v>
      </c>
      <c r="V110" s="281">
        <f>P110/(365*7*N110)*1000000</f>
        <v>2.7758115779100916E-2</v>
      </c>
      <c r="W110" s="2" t="s">
        <v>29</v>
      </c>
      <c r="X110" s="3" t="s">
        <v>48</v>
      </c>
      <c r="Y110" s="2" t="s">
        <v>31</v>
      </c>
      <c r="Z110" s="2" t="s">
        <v>2</v>
      </c>
      <c r="AA110" s="2" t="s">
        <v>49</v>
      </c>
      <c r="AB110" s="2" t="s">
        <v>34</v>
      </c>
      <c r="AC110" t="s">
        <v>46</v>
      </c>
      <c r="AD110" t="s">
        <v>36</v>
      </c>
      <c r="AE110" s="93"/>
    </row>
    <row r="111" spans="1:31" x14ac:dyDescent="0.25">
      <c r="A111">
        <v>2016</v>
      </c>
      <c r="B111">
        <v>3012</v>
      </c>
      <c r="E111" s="97" t="s">
        <v>85</v>
      </c>
      <c r="F111" s="97" t="s">
        <v>89</v>
      </c>
      <c r="H111" s="1">
        <v>42670</v>
      </c>
      <c r="I111" s="2" t="s">
        <v>37</v>
      </c>
      <c r="J111">
        <v>2000</v>
      </c>
      <c r="K111" t="s">
        <v>26</v>
      </c>
      <c r="L111" t="s">
        <v>27</v>
      </c>
      <c r="M111" t="s">
        <v>28</v>
      </c>
      <c r="N111" s="106">
        <v>36000</v>
      </c>
      <c r="O111" s="279">
        <v>1</v>
      </c>
      <c r="P111" s="279">
        <v>1</v>
      </c>
      <c r="Q111" s="280">
        <f>P111/O111</f>
        <v>1</v>
      </c>
      <c r="R111">
        <v>0</v>
      </c>
      <c r="S111">
        <v>1</v>
      </c>
      <c r="T111">
        <v>0</v>
      </c>
      <c r="U111" s="281">
        <f>O111/(365*7*N111)*1000000</f>
        <v>1.0871928680147859E-2</v>
      </c>
      <c r="V111" s="281">
        <f>P111/(365*7*N111)*1000000</f>
        <v>1.0871928680147859E-2</v>
      </c>
      <c r="W111" s="2" t="s">
        <v>29</v>
      </c>
      <c r="X111" s="3" t="s">
        <v>48</v>
      </c>
      <c r="Y111" s="2" t="s">
        <v>31</v>
      </c>
      <c r="Z111" s="2" t="s">
        <v>2</v>
      </c>
      <c r="AA111" s="2" t="s">
        <v>49</v>
      </c>
      <c r="AB111" s="2" t="s">
        <v>34</v>
      </c>
      <c r="AC111" t="s">
        <v>50</v>
      </c>
      <c r="AD111" t="s">
        <v>36</v>
      </c>
      <c r="AE111" s="93"/>
    </row>
    <row r="112" spans="1:31" ht="19.5" thickBot="1" x14ac:dyDescent="0.3">
      <c r="M112" s="117" t="s">
        <v>106</v>
      </c>
      <c r="N112" s="118">
        <f t="shared" ref="N112:T112" si="2">AVERAGE(N75:N111)</f>
        <v>22744.444444444445</v>
      </c>
      <c r="O112" s="118">
        <f>SUM(O75:O111)/37</f>
        <v>1</v>
      </c>
      <c r="P112" s="118">
        <f>SUM(P75:P111)/37</f>
        <v>0.97297297297297303</v>
      </c>
      <c r="Q112" s="119">
        <f t="shared" si="2"/>
        <v>0.99159663865546221</v>
      </c>
      <c r="R112" s="120">
        <f t="shared" si="2"/>
        <v>0</v>
      </c>
      <c r="S112" s="120">
        <f t="shared" si="2"/>
        <v>0.16216216216216217</v>
      </c>
      <c r="T112" s="120">
        <f t="shared" si="2"/>
        <v>0.86486486486486491</v>
      </c>
      <c r="U112" s="129" t="e">
        <f>AVERAGE(U75:U111)</f>
        <v>#DIV/0!</v>
      </c>
      <c r="V112" s="120" t="e">
        <f>AVERAGE(V44:V111)</f>
        <v>#DIV/0!</v>
      </c>
    </row>
    <row r="113" spans="1:21" ht="31.5" x14ac:dyDescent="0.25">
      <c r="B113" s="221"/>
      <c r="C113" s="222"/>
      <c r="D113" s="137" t="s">
        <v>119</v>
      </c>
      <c r="E113" s="238" t="s">
        <v>68</v>
      </c>
      <c r="F113" s="238"/>
      <c r="G113" s="238"/>
      <c r="H113" s="238" t="s">
        <v>5</v>
      </c>
      <c r="I113" s="239"/>
      <c r="J113" s="239"/>
      <c r="K113" s="138" t="s">
        <v>96</v>
      </c>
      <c r="L113" s="139" t="s">
        <v>97</v>
      </c>
      <c r="M113" s="130" t="s">
        <v>189</v>
      </c>
      <c r="T113" s="259"/>
      <c r="U113" s="259"/>
    </row>
    <row r="114" spans="1:21" ht="15.75" x14ac:dyDescent="0.25">
      <c r="B114" s="223"/>
      <c r="C114" s="224"/>
      <c r="D114" s="141" t="s">
        <v>120</v>
      </c>
      <c r="E114" s="240" t="s">
        <v>121</v>
      </c>
      <c r="F114" s="240"/>
      <c r="G114" s="240"/>
      <c r="H114" s="240" t="s">
        <v>191</v>
      </c>
      <c r="I114" s="240"/>
      <c r="J114" s="240"/>
      <c r="K114" s="141" t="s">
        <v>171</v>
      </c>
      <c r="L114" s="142" t="s">
        <v>188</v>
      </c>
      <c r="M114" s="260" t="s">
        <v>190</v>
      </c>
    </row>
    <row r="115" spans="1:21" ht="15.75" x14ac:dyDescent="0.25">
      <c r="A115" s="110"/>
      <c r="B115" s="143" t="s">
        <v>148</v>
      </c>
      <c r="C115" s="144"/>
      <c r="D115" s="168">
        <f t="shared" ref="D115:L115" si="3">N72</f>
        <v>10081.25</v>
      </c>
      <c r="E115" s="169">
        <f t="shared" si="3"/>
        <v>1</v>
      </c>
      <c r="F115" s="169">
        <f t="shared" si="3"/>
        <v>0.95588235294117652</v>
      </c>
      <c r="G115" s="170">
        <f t="shared" si="3"/>
        <v>0.90277777777777779</v>
      </c>
      <c r="H115" s="171">
        <f t="shared" si="3"/>
        <v>1.4705882352941176E-2</v>
      </c>
      <c r="I115" s="171">
        <f t="shared" si="3"/>
        <v>0.17647058823529413</v>
      </c>
      <c r="J115" s="171">
        <f t="shared" si="3"/>
        <v>0.8529411764705882</v>
      </c>
      <c r="K115" s="171">
        <f t="shared" si="3"/>
        <v>3.5672008637508794E-2</v>
      </c>
      <c r="L115" s="172">
        <f t="shared" si="3"/>
        <v>3.410147612583686E-2</v>
      </c>
      <c r="M115" s="132">
        <v>68</v>
      </c>
    </row>
    <row r="116" spans="1:21" ht="16.5" thickBot="1" x14ac:dyDescent="0.3">
      <c r="B116" s="173" t="s">
        <v>149</v>
      </c>
      <c r="C116" s="174"/>
      <c r="D116" s="163">
        <f t="shared" ref="D116:J116" si="4">N112</f>
        <v>22744.444444444445</v>
      </c>
      <c r="E116" s="163">
        <f t="shared" si="4"/>
        <v>1</v>
      </c>
      <c r="F116" s="163">
        <f t="shared" si="4"/>
        <v>0.97297297297297303</v>
      </c>
      <c r="G116" s="165">
        <f t="shared" si="4"/>
        <v>0.99159663865546221</v>
      </c>
      <c r="H116" s="164">
        <f t="shared" si="4"/>
        <v>0</v>
      </c>
      <c r="I116" s="164">
        <f t="shared" si="4"/>
        <v>0.16216216216216217</v>
      </c>
      <c r="J116" s="164">
        <f t="shared" si="4"/>
        <v>0.86486486486486491</v>
      </c>
      <c r="K116" s="164">
        <v>2.3859999999999999E-2</v>
      </c>
      <c r="L116" s="175">
        <v>0.02</v>
      </c>
      <c r="M116" s="133">
        <v>37</v>
      </c>
    </row>
  </sheetData>
  <autoFilter ref="A2:AD2"/>
  <mergeCells count="141">
    <mergeCell ref="B113:C113"/>
    <mergeCell ref="E113:G113"/>
    <mergeCell ref="H113:J113"/>
    <mergeCell ref="B114:C114"/>
    <mergeCell ref="E114:G114"/>
    <mergeCell ref="H114:J114"/>
    <mergeCell ref="U103:U104"/>
    <mergeCell ref="V103:V104"/>
    <mergeCell ref="U107:U109"/>
    <mergeCell ref="V107:V109"/>
    <mergeCell ref="N107:N109"/>
    <mergeCell ref="O107:O109"/>
    <mergeCell ref="P107:P109"/>
    <mergeCell ref="Q107:Q109"/>
    <mergeCell ref="U96:U97"/>
    <mergeCell ref="V96:V97"/>
    <mergeCell ref="U98:U99"/>
    <mergeCell ref="V98:V99"/>
    <mergeCell ref="U101:U102"/>
    <mergeCell ref="V101:V102"/>
    <mergeCell ref="U84:U87"/>
    <mergeCell ref="V84:V87"/>
    <mergeCell ref="U88:U89"/>
    <mergeCell ref="V88:V89"/>
    <mergeCell ref="U91:U93"/>
    <mergeCell ref="V91:V93"/>
    <mergeCell ref="U66:U68"/>
    <mergeCell ref="V66:V68"/>
    <mergeCell ref="U75:U76"/>
    <mergeCell ref="V75:V76"/>
    <mergeCell ref="U77:U83"/>
    <mergeCell ref="V77:V83"/>
    <mergeCell ref="Q103:Q104"/>
    <mergeCell ref="U4:U7"/>
    <mergeCell ref="V4:V7"/>
    <mergeCell ref="U8:U15"/>
    <mergeCell ref="V8:V15"/>
    <mergeCell ref="U16:U24"/>
    <mergeCell ref="V16:V24"/>
    <mergeCell ref="U25:U32"/>
    <mergeCell ref="V25:V32"/>
    <mergeCell ref="U34:U45"/>
    <mergeCell ref="Q91:Q93"/>
    <mergeCell ref="U56:U59"/>
    <mergeCell ref="V56:V59"/>
    <mergeCell ref="U60:U61"/>
    <mergeCell ref="V60:V61"/>
    <mergeCell ref="U62:U65"/>
    <mergeCell ref="V62:V65"/>
    <mergeCell ref="V34:V45"/>
    <mergeCell ref="U46:U47"/>
    <mergeCell ref="V46:V47"/>
    <mergeCell ref="U48:U51"/>
    <mergeCell ref="V48:V51"/>
    <mergeCell ref="U52:U55"/>
    <mergeCell ref="V52:V55"/>
    <mergeCell ref="N98:N99"/>
    <mergeCell ref="N101:N102"/>
    <mergeCell ref="N103:N104"/>
    <mergeCell ref="O103:O104"/>
    <mergeCell ref="P103:P104"/>
    <mergeCell ref="N88:N89"/>
    <mergeCell ref="N91:N93"/>
    <mergeCell ref="O91:O93"/>
    <mergeCell ref="P91:P93"/>
    <mergeCell ref="N96:N97"/>
    <mergeCell ref="P96:P97"/>
    <mergeCell ref="Q96:Q97"/>
    <mergeCell ref="Q52:Q55"/>
    <mergeCell ref="O46:O47"/>
    <mergeCell ref="P46:P47"/>
    <mergeCell ref="Q46:Q47"/>
    <mergeCell ref="Q98:Q99"/>
    <mergeCell ref="O101:O102"/>
    <mergeCell ref="N34:N45"/>
    <mergeCell ref="N25:N32"/>
    <mergeCell ref="O75:O76"/>
    <mergeCell ref="P75:P76"/>
    <mergeCell ref="Q75:Q76"/>
    <mergeCell ref="O84:O87"/>
    <mergeCell ref="P84:P87"/>
    <mergeCell ref="Q84:Q87"/>
    <mergeCell ref="N77:N83"/>
    <mergeCell ref="N84:N87"/>
    <mergeCell ref="O34:O45"/>
    <mergeCell ref="P34:P45"/>
    <mergeCell ref="Q34:Q45"/>
    <mergeCell ref="Q60:Q61"/>
    <mergeCell ref="O48:O51"/>
    <mergeCell ref="P48:P51"/>
    <mergeCell ref="Q48:Q51"/>
    <mergeCell ref="O52:O55"/>
    <mergeCell ref="P52:P55"/>
    <mergeCell ref="P101:P102"/>
    <mergeCell ref="Q101:Q102"/>
    <mergeCell ref="O88:O89"/>
    <mergeCell ref="P88:P89"/>
    <mergeCell ref="Q88:Q89"/>
    <mergeCell ref="O96:O97"/>
    <mergeCell ref="O25:O32"/>
    <mergeCell ref="P25:P32"/>
    <mergeCell ref="Q25:Q32"/>
    <mergeCell ref="O98:O99"/>
    <mergeCell ref="P98:P99"/>
    <mergeCell ref="O77:O83"/>
    <mergeCell ref="P77:P83"/>
    <mergeCell ref="Q77:Q83"/>
    <mergeCell ref="N52:N55"/>
    <mergeCell ref="N48:N51"/>
    <mergeCell ref="N46:N47"/>
    <mergeCell ref="O66:O68"/>
    <mergeCell ref="P66:P68"/>
    <mergeCell ref="Q66:Q68"/>
    <mergeCell ref="O62:O65"/>
    <mergeCell ref="P62:P65"/>
    <mergeCell ref="Q62:Q65"/>
    <mergeCell ref="O56:O59"/>
    <mergeCell ref="P56:P59"/>
    <mergeCell ref="Q56:Q59"/>
    <mergeCell ref="O60:O61"/>
    <mergeCell ref="P60:P61"/>
    <mergeCell ref="N75:N76"/>
    <mergeCell ref="N66:N68"/>
    <mergeCell ref="N62:N65"/>
    <mergeCell ref="N56:N59"/>
    <mergeCell ref="N60:N61"/>
    <mergeCell ref="B1:C1"/>
    <mergeCell ref="O1:Q1"/>
    <mergeCell ref="R1:T1"/>
    <mergeCell ref="O4:O7"/>
    <mergeCell ref="P4:P7"/>
    <mergeCell ref="Q4:Q7"/>
    <mergeCell ref="O16:O24"/>
    <mergeCell ref="P16:P24"/>
    <mergeCell ref="Q16:Q24"/>
    <mergeCell ref="Q8:Q15"/>
    <mergeCell ref="N4:N7"/>
    <mergeCell ref="N8:N15"/>
    <mergeCell ref="N16:N24"/>
    <mergeCell ref="O8:O15"/>
    <mergeCell ref="P8:P15"/>
  </mergeCells>
  <pageMargins left="0.25" right="0.25" top="0.75" bottom="0.75" header="0.3" footer="0.3"/>
  <pageSetup paperSize="8" scale="52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opLeftCell="E1" workbookViewId="0">
      <pane ySplit="2" topLeftCell="A27" activePane="bottomLeft" state="frozen"/>
      <selection pane="bottomLeft" activeCell="U47" sqref="U47:V51"/>
    </sheetView>
  </sheetViews>
  <sheetFormatPr defaultRowHeight="15" x14ac:dyDescent="0.25"/>
  <cols>
    <col min="7" max="7" width="18.42578125" customWidth="1"/>
    <col min="8" max="8" width="7.5703125" customWidth="1"/>
    <col min="9" max="9" width="6.140625" customWidth="1"/>
    <col min="10" max="10" width="6.42578125" customWidth="1"/>
    <col min="11" max="11" width="30.28515625" customWidth="1"/>
    <col min="12" max="12" width="34.28515625" customWidth="1"/>
    <col min="13" max="13" width="6.5703125" customWidth="1"/>
    <col min="17" max="17" width="16.28515625" bestFit="1" customWidth="1"/>
    <col min="18" max="20" width="9.28515625" bestFit="1" customWidth="1"/>
    <col min="21" max="21" width="9.5703125" customWidth="1"/>
    <col min="22" max="22" width="16.28515625" bestFit="1" customWidth="1"/>
  </cols>
  <sheetData>
    <row r="1" spans="1:30" x14ac:dyDescent="0.25">
      <c r="B1" s="198" t="s">
        <v>4</v>
      </c>
      <c r="C1" s="198"/>
      <c r="D1" s="4"/>
      <c r="E1" s="4"/>
      <c r="F1" s="4"/>
      <c r="G1" s="4"/>
      <c r="N1" t="s">
        <v>69</v>
      </c>
      <c r="O1" s="198" t="s">
        <v>68</v>
      </c>
      <c r="P1" s="198"/>
      <c r="Q1" s="198"/>
      <c r="R1" s="198" t="s">
        <v>5</v>
      </c>
      <c r="S1" s="198"/>
      <c r="T1" s="198"/>
      <c r="U1" s="4" t="s">
        <v>96</v>
      </c>
      <c r="V1" s="4" t="s">
        <v>97</v>
      </c>
    </row>
    <row r="2" spans="1:30" x14ac:dyDescent="0.25">
      <c r="A2" t="s">
        <v>67</v>
      </c>
      <c r="B2" t="s">
        <v>6</v>
      </c>
      <c r="C2" t="s">
        <v>7</v>
      </c>
      <c r="D2" t="s">
        <v>71</v>
      </c>
      <c r="E2" t="s">
        <v>72</v>
      </c>
      <c r="F2" t="s">
        <v>73</v>
      </c>
      <c r="G2" t="s">
        <v>74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70</v>
      </c>
      <c r="O2" t="s">
        <v>0</v>
      </c>
      <c r="P2" t="s">
        <v>1</v>
      </c>
      <c r="Q2" t="s">
        <v>95</v>
      </c>
      <c r="R2" t="s">
        <v>14</v>
      </c>
      <c r="S2" t="s">
        <v>15</v>
      </c>
      <c r="T2" t="s">
        <v>16</v>
      </c>
      <c r="U2" s="109" t="s">
        <v>98</v>
      </c>
      <c r="V2" s="109" t="s">
        <v>99</v>
      </c>
      <c r="W2" t="s">
        <v>17</v>
      </c>
      <c r="X2" t="s">
        <v>18</v>
      </c>
      <c r="Y2" t="s">
        <v>19</v>
      </c>
      <c r="Z2" t="s">
        <v>20</v>
      </c>
      <c r="AA2" t="s">
        <v>21</v>
      </c>
      <c r="AB2" t="s">
        <v>22</v>
      </c>
      <c r="AC2" s="110" t="s">
        <v>23</v>
      </c>
      <c r="AD2" t="s">
        <v>24</v>
      </c>
    </row>
    <row r="3" spans="1:30" x14ac:dyDescent="0.25">
      <c r="A3" s="110" t="s">
        <v>104</v>
      </c>
    </row>
    <row r="4" spans="1:30" x14ac:dyDescent="0.25">
      <c r="A4">
        <v>2010</v>
      </c>
      <c r="B4" s="24">
        <v>3023</v>
      </c>
      <c r="C4" s="24"/>
      <c r="D4" s="24"/>
      <c r="E4" s="97" t="s">
        <v>78</v>
      </c>
      <c r="F4" s="97" t="s">
        <v>80</v>
      </c>
      <c r="G4" s="24"/>
      <c r="H4" s="25">
        <v>40277</v>
      </c>
      <c r="I4" s="26" t="s">
        <v>60</v>
      </c>
      <c r="J4" s="24">
        <v>1450</v>
      </c>
      <c r="K4" s="27" t="s">
        <v>26</v>
      </c>
      <c r="L4" s="24" t="s">
        <v>27</v>
      </c>
      <c r="M4" s="24" t="s">
        <v>28</v>
      </c>
      <c r="N4" s="186">
        <v>33900</v>
      </c>
      <c r="O4" s="186">
        <v>1</v>
      </c>
      <c r="P4" s="186">
        <v>0</v>
      </c>
      <c r="Q4" s="187">
        <f>P4/O4</f>
        <v>0</v>
      </c>
      <c r="R4" s="24">
        <v>0</v>
      </c>
      <c r="S4" s="24">
        <v>0</v>
      </c>
      <c r="T4" s="24">
        <v>0</v>
      </c>
      <c r="U4" s="281">
        <f>O4/(365*7*N4)*1000000</f>
        <v>1.1545410987767638E-2</v>
      </c>
      <c r="V4" s="281">
        <f>P4/(365*7*N4)*1000000</f>
        <v>0</v>
      </c>
      <c r="W4" s="26" t="s">
        <v>29</v>
      </c>
      <c r="X4" s="26" t="s">
        <v>45</v>
      </c>
      <c r="Y4" s="26" t="s">
        <v>31</v>
      </c>
      <c r="Z4" s="17" t="s">
        <v>41</v>
      </c>
      <c r="AA4" s="24" t="s">
        <v>42</v>
      </c>
      <c r="AB4" s="26" t="s">
        <v>34</v>
      </c>
      <c r="AC4" s="24" t="s">
        <v>56</v>
      </c>
      <c r="AD4" s="26" t="s">
        <v>51</v>
      </c>
    </row>
    <row r="5" spans="1:30" x14ac:dyDescent="0.25">
      <c r="A5">
        <v>2011</v>
      </c>
      <c r="B5" s="5">
        <v>2026</v>
      </c>
      <c r="C5" s="5">
        <v>3016</v>
      </c>
      <c r="D5" s="95" t="s">
        <v>75</v>
      </c>
      <c r="E5" s="95" t="s">
        <v>82</v>
      </c>
      <c r="F5" s="95" t="s">
        <v>83</v>
      </c>
      <c r="G5" s="96">
        <v>681</v>
      </c>
      <c r="H5" s="6">
        <v>40687</v>
      </c>
      <c r="I5" s="7" t="s">
        <v>52</v>
      </c>
      <c r="J5" s="5">
        <v>950</v>
      </c>
      <c r="K5" s="5" t="s">
        <v>26</v>
      </c>
      <c r="L5" s="5" t="s">
        <v>27</v>
      </c>
      <c r="M5" s="5" t="s">
        <v>28</v>
      </c>
      <c r="N5" s="199">
        <v>9800</v>
      </c>
      <c r="O5" s="198">
        <v>2</v>
      </c>
      <c r="P5" s="198">
        <v>2</v>
      </c>
      <c r="Q5" s="236">
        <f>P5/O5</f>
        <v>1</v>
      </c>
      <c r="R5" s="5">
        <v>0</v>
      </c>
      <c r="S5" s="5">
        <v>0</v>
      </c>
      <c r="T5" s="5">
        <v>1</v>
      </c>
      <c r="U5" s="237">
        <f>O5/(365*7*N5)*1000000</f>
        <v>7.9875394384759768E-2</v>
      </c>
      <c r="V5" s="237">
        <f>P5/(365*7*N5)*1000000</f>
        <v>7.9875394384759768E-2</v>
      </c>
      <c r="W5" s="7" t="s">
        <v>29</v>
      </c>
      <c r="X5" s="29" t="s">
        <v>48</v>
      </c>
      <c r="Y5" s="7" t="s">
        <v>31</v>
      </c>
      <c r="Z5" s="17" t="s">
        <v>41</v>
      </c>
      <c r="AA5" s="5" t="s">
        <v>42</v>
      </c>
      <c r="AB5" s="7" t="s">
        <v>34</v>
      </c>
      <c r="AC5" s="5" t="s">
        <v>56</v>
      </c>
      <c r="AD5" s="5" t="s">
        <v>36</v>
      </c>
    </row>
    <row r="6" spans="1:30" x14ac:dyDescent="0.25">
      <c r="A6">
        <v>2014</v>
      </c>
      <c r="B6" s="5">
        <v>2026</v>
      </c>
      <c r="C6" s="5">
        <v>3016</v>
      </c>
      <c r="D6" s="95" t="s">
        <v>75</v>
      </c>
      <c r="E6" s="95" t="s">
        <v>82</v>
      </c>
      <c r="F6" s="95" t="s">
        <v>83</v>
      </c>
      <c r="G6" s="96">
        <v>683</v>
      </c>
      <c r="H6" s="6">
        <v>41900</v>
      </c>
      <c r="I6" s="7" t="s">
        <v>37</v>
      </c>
      <c r="J6" s="5">
        <v>2117</v>
      </c>
      <c r="K6" s="5" t="s">
        <v>26</v>
      </c>
      <c r="L6" s="5" t="s">
        <v>27</v>
      </c>
      <c r="M6" s="5" t="s">
        <v>59</v>
      </c>
      <c r="N6" s="199"/>
      <c r="O6" s="198"/>
      <c r="P6" s="198"/>
      <c r="Q6" s="236"/>
      <c r="R6" s="5">
        <v>0</v>
      </c>
      <c r="S6" s="5">
        <v>0</v>
      </c>
      <c r="T6" s="5">
        <v>1</v>
      </c>
      <c r="U6" s="237"/>
      <c r="V6" s="237"/>
      <c r="W6" s="7" t="s">
        <v>29</v>
      </c>
      <c r="X6" s="29" t="s">
        <v>48</v>
      </c>
      <c r="Y6" s="7" t="s">
        <v>40</v>
      </c>
      <c r="Z6" s="17" t="s">
        <v>41</v>
      </c>
      <c r="AA6" s="5" t="s">
        <v>42</v>
      </c>
      <c r="AB6" s="7" t="s">
        <v>34</v>
      </c>
      <c r="AC6" s="5" t="s">
        <v>56</v>
      </c>
      <c r="AD6" s="5" t="s">
        <v>36</v>
      </c>
    </row>
    <row r="7" spans="1:30" x14ac:dyDescent="0.25">
      <c r="A7">
        <v>2013</v>
      </c>
      <c r="B7" s="31">
        <v>3009</v>
      </c>
      <c r="C7" s="31">
        <v>3023</v>
      </c>
      <c r="D7" s="95" t="s">
        <v>78</v>
      </c>
      <c r="E7" s="95" t="s">
        <v>84</v>
      </c>
      <c r="F7" s="95" t="s">
        <v>80</v>
      </c>
      <c r="G7" s="31"/>
      <c r="H7" s="32">
        <v>41523</v>
      </c>
      <c r="I7" s="33" t="s">
        <v>54</v>
      </c>
      <c r="J7" s="31">
        <v>1725</v>
      </c>
      <c r="K7" s="31" t="s">
        <v>26</v>
      </c>
      <c r="L7" s="31" t="s">
        <v>27</v>
      </c>
      <c r="M7" s="31" t="s">
        <v>28</v>
      </c>
      <c r="N7" s="189">
        <v>18000</v>
      </c>
      <c r="O7" s="188">
        <v>1</v>
      </c>
      <c r="P7" s="188">
        <v>1</v>
      </c>
      <c r="Q7" s="192">
        <v>1</v>
      </c>
      <c r="R7" s="31">
        <v>0</v>
      </c>
      <c r="S7" s="31">
        <v>0</v>
      </c>
      <c r="T7" s="31">
        <v>1</v>
      </c>
      <c r="U7" s="281">
        <f>O7/(365*7*N7)*1000000</f>
        <v>2.1743857360295719E-2</v>
      </c>
      <c r="V7" s="281">
        <f>P7/(365*7*N7)*1000000</f>
        <v>2.1743857360295719E-2</v>
      </c>
      <c r="W7" s="33" t="s">
        <v>29</v>
      </c>
      <c r="X7" s="48" t="s">
        <v>48</v>
      </c>
      <c r="Y7" s="33" t="s">
        <v>31</v>
      </c>
      <c r="Z7" s="17" t="s">
        <v>41</v>
      </c>
      <c r="AA7" s="31" t="s">
        <v>42</v>
      </c>
      <c r="AB7" s="33" t="s">
        <v>34</v>
      </c>
      <c r="AC7" s="31" t="s">
        <v>56</v>
      </c>
      <c r="AD7" s="31" t="s">
        <v>36</v>
      </c>
    </row>
    <row r="8" spans="1:30" x14ac:dyDescent="0.25">
      <c r="A8">
        <v>2012</v>
      </c>
      <c r="B8" s="45">
        <v>3011</v>
      </c>
      <c r="C8" s="45">
        <v>3012</v>
      </c>
      <c r="D8" s="95" t="s">
        <v>85</v>
      </c>
      <c r="E8" s="95" t="s">
        <v>86</v>
      </c>
      <c r="F8" s="95" t="s">
        <v>89</v>
      </c>
      <c r="G8" s="96">
        <v>830</v>
      </c>
      <c r="H8" s="46">
        <v>40925</v>
      </c>
      <c r="I8" s="47" t="s">
        <v>52</v>
      </c>
      <c r="J8" s="45">
        <v>1630</v>
      </c>
      <c r="K8" s="45" t="s">
        <v>26</v>
      </c>
      <c r="L8" s="45" t="s">
        <v>27</v>
      </c>
      <c r="M8" s="45" t="s">
        <v>28</v>
      </c>
      <c r="N8" s="189">
        <v>8400</v>
      </c>
      <c r="O8" s="188">
        <v>1</v>
      </c>
      <c r="P8" s="188">
        <v>1</v>
      </c>
      <c r="Q8" s="192">
        <v>1</v>
      </c>
      <c r="R8" s="45">
        <v>0</v>
      </c>
      <c r="S8" s="45">
        <v>1</v>
      </c>
      <c r="T8" s="45">
        <v>0</v>
      </c>
      <c r="U8" s="281">
        <f>O8/(365*7*N8)*1000000</f>
        <v>4.6593980057776534E-2</v>
      </c>
      <c r="V8" s="281">
        <f>P8/(365*7*N8)*1000000</f>
        <v>4.6593980057776534E-2</v>
      </c>
      <c r="W8" s="47" t="s">
        <v>29</v>
      </c>
      <c r="X8" s="53" t="s">
        <v>48</v>
      </c>
      <c r="Y8" s="47" t="s">
        <v>31</v>
      </c>
      <c r="Z8" s="17" t="s">
        <v>41</v>
      </c>
      <c r="AA8" s="45" t="s">
        <v>42</v>
      </c>
      <c r="AB8" s="47" t="s">
        <v>34</v>
      </c>
      <c r="AC8" s="45" t="s">
        <v>56</v>
      </c>
      <c r="AD8" s="45" t="s">
        <v>36</v>
      </c>
    </row>
    <row r="9" spans="1:30" x14ac:dyDescent="0.25">
      <c r="A9">
        <v>2012</v>
      </c>
      <c r="B9" s="67">
        <v>3020</v>
      </c>
      <c r="C9" s="67"/>
      <c r="D9" s="67"/>
      <c r="E9" s="97" t="s">
        <v>75</v>
      </c>
      <c r="F9" s="97" t="s">
        <v>78</v>
      </c>
      <c r="G9" s="67"/>
      <c r="H9" s="68">
        <v>40939</v>
      </c>
      <c r="I9" s="69" t="s">
        <v>52</v>
      </c>
      <c r="J9" s="67">
        <v>1520</v>
      </c>
      <c r="K9" s="67" t="s">
        <v>26</v>
      </c>
      <c r="L9" s="67" t="s">
        <v>27</v>
      </c>
      <c r="M9" s="67" t="s">
        <v>28</v>
      </c>
      <c r="N9" s="186">
        <v>48400</v>
      </c>
      <c r="O9" s="186">
        <v>1</v>
      </c>
      <c r="P9" s="186">
        <v>1</v>
      </c>
      <c r="Q9" s="187">
        <v>1</v>
      </c>
      <c r="R9" s="67">
        <v>0</v>
      </c>
      <c r="S9" s="67">
        <v>0</v>
      </c>
      <c r="T9" s="67">
        <v>2</v>
      </c>
      <c r="U9" s="281">
        <f>O9/(365*7*N9)*1000000</f>
        <v>8.0865585224240283E-3</v>
      </c>
      <c r="V9" s="281">
        <f>P9/(365*7*N9)*1000000</f>
        <v>8.0865585224240283E-3</v>
      </c>
      <c r="W9" s="69" t="s">
        <v>29</v>
      </c>
      <c r="X9" s="70" t="s">
        <v>48</v>
      </c>
      <c r="Y9" s="69" t="s">
        <v>31</v>
      </c>
      <c r="Z9" s="17" t="s">
        <v>41</v>
      </c>
      <c r="AA9" s="67" t="s">
        <v>42</v>
      </c>
      <c r="AB9" s="69" t="s">
        <v>34</v>
      </c>
      <c r="AC9" s="67" t="s">
        <v>56</v>
      </c>
      <c r="AD9" s="67" t="s">
        <v>36</v>
      </c>
    </row>
    <row r="10" spans="1:30" x14ac:dyDescent="0.25">
      <c r="A10">
        <v>2015</v>
      </c>
      <c r="B10" s="89">
        <v>3021</v>
      </c>
      <c r="C10" s="89"/>
      <c r="D10" s="89"/>
      <c r="E10" s="97" t="s">
        <v>78</v>
      </c>
      <c r="F10" s="97" t="s">
        <v>79</v>
      </c>
      <c r="G10" s="89"/>
      <c r="H10" s="90">
        <v>42293</v>
      </c>
      <c r="I10" s="91" t="s">
        <v>54</v>
      </c>
      <c r="J10" s="89">
        <v>2005</v>
      </c>
      <c r="K10" s="89" t="s">
        <v>26</v>
      </c>
      <c r="L10" s="89" t="s">
        <v>27</v>
      </c>
      <c r="M10" s="89" t="s">
        <v>28</v>
      </c>
      <c r="N10" s="186">
        <v>34000</v>
      </c>
      <c r="O10" s="186">
        <v>1</v>
      </c>
      <c r="P10" s="186">
        <v>1</v>
      </c>
      <c r="Q10" s="187">
        <v>1</v>
      </c>
      <c r="R10" s="89">
        <v>0</v>
      </c>
      <c r="S10" s="89">
        <v>0</v>
      </c>
      <c r="T10" s="89">
        <v>1</v>
      </c>
      <c r="U10" s="281">
        <f>O10/(365*7*N10)*1000000</f>
        <v>1.1511453896627144E-2</v>
      </c>
      <c r="V10" s="281">
        <f>P10/(365*7*N10)*1000000</f>
        <v>1.1511453896627144E-2</v>
      </c>
      <c r="W10" s="91" t="s">
        <v>29</v>
      </c>
      <c r="X10" s="92" t="s">
        <v>48</v>
      </c>
      <c r="Y10" s="91" t="s">
        <v>31</v>
      </c>
      <c r="Z10" s="17" t="s">
        <v>41</v>
      </c>
      <c r="AA10" s="89" t="s">
        <v>42</v>
      </c>
      <c r="AB10" s="91" t="s">
        <v>34</v>
      </c>
      <c r="AC10" s="89" t="s">
        <v>56</v>
      </c>
      <c r="AD10" s="89" t="s">
        <v>36</v>
      </c>
    </row>
    <row r="11" spans="1:30" ht="18.75" x14ac:dyDescent="0.25">
      <c r="M11" s="117" t="s">
        <v>106</v>
      </c>
      <c r="N11" s="118">
        <f t="shared" ref="N11:V11" si="0">AVERAGE(N4:N10)</f>
        <v>25416.666666666668</v>
      </c>
      <c r="O11" s="118">
        <f>SUM(O4:O10)/7</f>
        <v>1</v>
      </c>
      <c r="P11" s="118">
        <f>SUM(P4:P10)/7</f>
        <v>0.8571428571428571</v>
      </c>
      <c r="Q11" s="119">
        <f t="shared" si="0"/>
        <v>0.83333333333333337</v>
      </c>
      <c r="R11" s="120">
        <f t="shared" si="0"/>
        <v>0</v>
      </c>
      <c r="S11" s="120">
        <f t="shared" si="0"/>
        <v>0.14285714285714285</v>
      </c>
      <c r="T11" s="120">
        <f t="shared" si="0"/>
        <v>0.8571428571428571</v>
      </c>
      <c r="U11" s="120">
        <f>SUM(U4:U10)/7</f>
        <v>2.5622379315664402E-2</v>
      </c>
      <c r="V11" s="120">
        <f>SUM(V4:V10)/7</f>
        <v>2.3973034888840453E-2</v>
      </c>
    </row>
    <row r="12" spans="1:30" x14ac:dyDescent="0.25">
      <c r="A12" s="110" t="s">
        <v>105</v>
      </c>
    </row>
    <row r="13" spans="1:30" x14ac:dyDescent="0.25">
      <c r="A13">
        <v>2013</v>
      </c>
      <c r="B13">
        <v>3006</v>
      </c>
      <c r="E13" s="97" t="s">
        <v>90</v>
      </c>
      <c r="F13" s="97" t="s">
        <v>92</v>
      </c>
      <c r="H13" s="1">
        <v>41621</v>
      </c>
      <c r="I13" s="2" t="s">
        <v>54</v>
      </c>
      <c r="J13">
        <v>2000</v>
      </c>
      <c r="K13" t="s">
        <v>26</v>
      </c>
      <c r="L13" t="s">
        <v>27</v>
      </c>
      <c r="M13" t="s">
        <v>28</v>
      </c>
      <c r="N13" s="186">
        <v>29600</v>
      </c>
      <c r="O13" s="186">
        <v>1</v>
      </c>
      <c r="P13" s="186">
        <v>1</v>
      </c>
      <c r="Q13" s="187">
        <v>1</v>
      </c>
      <c r="R13">
        <v>0</v>
      </c>
      <c r="S13">
        <v>0</v>
      </c>
      <c r="T13">
        <v>2</v>
      </c>
      <c r="U13" s="191">
        <f>O13/(365*7*N13)*1000000</f>
        <v>1.3222615962341989E-2</v>
      </c>
      <c r="V13" s="191">
        <f>P13/(365*7*N13)*1000000</f>
        <v>1.3222615962341989E-2</v>
      </c>
      <c r="W13" s="2" t="s">
        <v>29</v>
      </c>
      <c r="X13" s="3" t="s">
        <v>48</v>
      </c>
      <c r="Y13" s="2" t="s">
        <v>31</v>
      </c>
      <c r="Z13" s="2" t="s">
        <v>2</v>
      </c>
      <c r="AA13" s="2" t="s">
        <v>49</v>
      </c>
      <c r="AB13" s="2" t="s">
        <v>34</v>
      </c>
      <c r="AC13" t="s">
        <v>56</v>
      </c>
      <c r="AD13" t="s">
        <v>36</v>
      </c>
    </row>
    <row r="14" spans="1:30" ht="18.75" x14ac:dyDescent="0.25">
      <c r="M14" s="117" t="s">
        <v>106</v>
      </c>
      <c r="N14" s="118">
        <v>29600</v>
      </c>
      <c r="O14" s="118">
        <v>1</v>
      </c>
      <c r="P14" s="118">
        <v>1</v>
      </c>
      <c r="Q14" s="119">
        <v>1</v>
      </c>
      <c r="R14" s="120">
        <v>0</v>
      </c>
      <c r="S14" s="120">
        <v>0</v>
      </c>
      <c r="T14" s="120">
        <v>2</v>
      </c>
      <c r="U14" s="120">
        <v>1.3222615962341989E-2</v>
      </c>
      <c r="V14" s="120">
        <v>1.3222615962341989E-2</v>
      </c>
    </row>
    <row r="15" spans="1:30" ht="18.75" x14ac:dyDescent="0.25">
      <c r="M15" s="117"/>
      <c r="N15" s="118"/>
      <c r="O15" s="118"/>
      <c r="P15" s="118"/>
      <c r="Q15" s="119"/>
      <c r="R15" s="120"/>
      <c r="S15" s="120"/>
      <c r="T15" s="120"/>
      <c r="U15" s="120"/>
      <c r="V15" s="120"/>
    </row>
    <row r="16" spans="1:30" ht="18.75" x14ac:dyDescent="0.25">
      <c r="A16" s="110" t="s">
        <v>107</v>
      </c>
      <c r="M16" s="117"/>
      <c r="N16" s="118"/>
      <c r="O16" s="118"/>
      <c r="P16" s="118"/>
      <c r="Q16" s="119"/>
      <c r="R16" s="120"/>
      <c r="S16" s="120"/>
      <c r="T16" s="120"/>
      <c r="U16" s="120"/>
      <c r="V16" s="120"/>
    </row>
    <row r="17" spans="1:30" x14ac:dyDescent="0.25">
      <c r="A17">
        <v>2012</v>
      </c>
      <c r="B17" s="24">
        <v>3023</v>
      </c>
      <c r="C17" s="24"/>
      <c r="D17" s="24"/>
      <c r="E17" s="97" t="s">
        <v>78</v>
      </c>
      <c r="F17" s="97" t="s">
        <v>80</v>
      </c>
      <c r="G17" s="24"/>
      <c r="H17" s="25">
        <v>41247</v>
      </c>
      <c r="I17" s="26" t="s">
        <v>52</v>
      </c>
      <c r="J17" s="24">
        <v>830</v>
      </c>
      <c r="K17" s="24" t="s">
        <v>26</v>
      </c>
      <c r="L17" s="24" t="s">
        <v>27</v>
      </c>
      <c r="M17" s="24" t="s">
        <v>28</v>
      </c>
      <c r="N17" s="201">
        <v>33900</v>
      </c>
      <c r="O17" s="201">
        <v>2</v>
      </c>
      <c r="P17" s="201">
        <v>2</v>
      </c>
      <c r="Q17" s="202">
        <f>P17/O17</f>
        <v>1</v>
      </c>
      <c r="R17" s="24">
        <v>0</v>
      </c>
      <c r="S17" s="24">
        <v>0</v>
      </c>
      <c r="T17" s="24">
        <v>1</v>
      </c>
      <c r="U17" s="237">
        <f>O17/(365*7*N17)*1000000</f>
        <v>2.3090821975535275E-2</v>
      </c>
      <c r="V17" s="237">
        <f>P17/(365*7*N17)*1000000</f>
        <v>2.3090821975535275E-2</v>
      </c>
      <c r="W17" s="26" t="s">
        <v>29</v>
      </c>
      <c r="X17" s="28" t="s">
        <v>48</v>
      </c>
      <c r="Y17" s="26" t="s">
        <v>31</v>
      </c>
      <c r="Z17" s="26" t="s">
        <v>41</v>
      </c>
      <c r="AA17" s="24" t="s">
        <v>42</v>
      </c>
      <c r="AB17" s="26" t="s">
        <v>34</v>
      </c>
      <c r="AC17" s="24" t="s">
        <v>46</v>
      </c>
      <c r="AD17" s="24" t="s">
        <v>36</v>
      </c>
    </row>
    <row r="18" spans="1:30" x14ac:dyDescent="0.25">
      <c r="B18" s="24">
        <v>3023</v>
      </c>
      <c r="C18" s="24"/>
      <c r="D18" s="24"/>
      <c r="E18" s="97" t="s">
        <v>78</v>
      </c>
      <c r="F18" s="97" t="s">
        <v>80</v>
      </c>
      <c r="G18" s="24"/>
      <c r="H18" s="25">
        <v>41262</v>
      </c>
      <c r="I18" s="26" t="s">
        <v>44</v>
      </c>
      <c r="J18" s="24">
        <v>740</v>
      </c>
      <c r="K18" s="24" t="s">
        <v>26</v>
      </c>
      <c r="L18" s="26" t="s">
        <v>38</v>
      </c>
      <c r="M18" s="24" t="s">
        <v>39</v>
      </c>
      <c r="N18" s="201"/>
      <c r="O18" s="201"/>
      <c r="P18" s="201"/>
      <c r="Q18" s="202"/>
      <c r="R18" s="24">
        <v>0</v>
      </c>
      <c r="S18" s="24">
        <v>0</v>
      </c>
      <c r="T18" s="24">
        <v>1</v>
      </c>
      <c r="U18" s="237"/>
      <c r="V18" s="237"/>
      <c r="W18" s="26" t="s">
        <v>29</v>
      </c>
      <c r="X18" s="28" t="s">
        <v>48</v>
      </c>
      <c r="Y18" s="26" t="s">
        <v>31</v>
      </c>
      <c r="Z18" s="26" t="s">
        <v>41</v>
      </c>
      <c r="AA18" s="24" t="s">
        <v>42</v>
      </c>
      <c r="AB18" s="26" t="s">
        <v>34</v>
      </c>
      <c r="AC18" s="24" t="s">
        <v>46</v>
      </c>
      <c r="AD18" s="24" t="s">
        <v>36</v>
      </c>
    </row>
    <row r="19" spans="1:30" x14ac:dyDescent="0.25">
      <c r="A19">
        <v>2010</v>
      </c>
      <c r="B19" s="5">
        <v>2026</v>
      </c>
      <c r="C19" s="5">
        <v>3016</v>
      </c>
      <c r="D19" s="95" t="s">
        <v>75</v>
      </c>
      <c r="E19" s="95" t="s">
        <v>82</v>
      </c>
      <c r="F19" s="95" t="s">
        <v>83</v>
      </c>
      <c r="G19" s="96">
        <v>680</v>
      </c>
      <c r="H19" s="6">
        <v>40485</v>
      </c>
      <c r="I19" s="7" t="s">
        <v>37</v>
      </c>
      <c r="J19" s="5">
        <v>2054</v>
      </c>
      <c r="K19" s="8" t="s">
        <v>26</v>
      </c>
      <c r="L19" s="5" t="s">
        <v>27</v>
      </c>
      <c r="M19" s="5" t="s">
        <v>28</v>
      </c>
      <c r="N19" s="199">
        <v>9800</v>
      </c>
      <c r="O19" s="198">
        <v>2</v>
      </c>
      <c r="P19" s="198">
        <v>2</v>
      </c>
      <c r="Q19" s="236">
        <f>P19/O19</f>
        <v>1</v>
      </c>
      <c r="R19" s="5">
        <v>0</v>
      </c>
      <c r="S19" s="5">
        <v>0</v>
      </c>
      <c r="T19" s="5">
        <v>1</v>
      </c>
      <c r="U19" s="237">
        <f>O19/(365*7*N19)*1000000</f>
        <v>7.9875394384759768E-2</v>
      </c>
      <c r="V19" s="237">
        <f>P19/(365*7*N19)*1000000</f>
        <v>7.9875394384759768E-2</v>
      </c>
      <c r="W19" s="7" t="s">
        <v>29</v>
      </c>
      <c r="X19" s="7" t="s">
        <v>48</v>
      </c>
      <c r="Y19" s="7" t="s">
        <v>40</v>
      </c>
      <c r="Z19" s="7" t="s">
        <v>41</v>
      </c>
      <c r="AA19" s="5" t="s">
        <v>42</v>
      </c>
      <c r="AB19" s="7" t="s">
        <v>34</v>
      </c>
      <c r="AC19" s="5" t="s">
        <v>46</v>
      </c>
      <c r="AD19" s="5" t="s">
        <v>36</v>
      </c>
    </row>
    <row r="20" spans="1:30" x14ac:dyDescent="0.25">
      <c r="A20">
        <v>2012</v>
      </c>
      <c r="B20" s="5">
        <v>2026</v>
      </c>
      <c r="C20" s="5">
        <v>3016</v>
      </c>
      <c r="D20" s="95" t="s">
        <v>75</v>
      </c>
      <c r="E20" s="95" t="s">
        <v>82</v>
      </c>
      <c r="F20" s="95" t="s">
        <v>83</v>
      </c>
      <c r="G20" s="96">
        <v>682</v>
      </c>
      <c r="H20" s="6">
        <v>41152</v>
      </c>
      <c r="I20" s="7" t="s">
        <v>54</v>
      </c>
      <c r="J20" s="5">
        <v>555</v>
      </c>
      <c r="K20" s="5" t="s">
        <v>26</v>
      </c>
      <c r="L20" s="5" t="s">
        <v>27</v>
      </c>
      <c r="M20" s="5" t="s">
        <v>28</v>
      </c>
      <c r="N20" s="199"/>
      <c r="O20" s="198"/>
      <c r="P20" s="198"/>
      <c r="Q20" s="236"/>
      <c r="R20" s="5">
        <v>0</v>
      </c>
      <c r="S20" s="5">
        <v>0</v>
      </c>
      <c r="T20" s="5">
        <v>1</v>
      </c>
      <c r="U20" s="237"/>
      <c r="V20" s="237"/>
      <c r="W20" s="7" t="s">
        <v>29</v>
      </c>
      <c r="X20" s="29" t="s">
        <v>48</v>
      </c>
      <c r="Y20" s="7" t="s">
        <v>31</v>
      </c>
      <c r="Z20" s="7" t="s">
        <v>41</v>
      </c>
      <c r="AA20" s="5" t="s">
        <v>42</v>
      </c>
      <c r="AB20" s="7" t="s">
        <v>34</v>
      </c>
      <c r="AC20" s="5" t="s">
        <v>46</v>
      </c>
      <c r="AD20" s="7" t="s">
        <v>47</v>
      </c>
    </row>
    <row r="21" spans="1:30" x14ac:dyDescent="0.25">
      <c r="A21">
        <v>2011</v>
      </c>
      <c r="B21">
        <v>3022</v>
      </c>
      <c r="E21" s="97" t="s">
        <v>78</v>
      </c>
      <c r="F21" s="97" t="s">
        <v>81</v>
      </c>
      <c r="H21" s="1">
        <v>40871</v>
      </c>
      <c r="I21" s="2" t="s">
        <v>37</v>
      </c>
      <c r="J21">
        <v>800</v>
      </c>
      <c r="K21" t="s">
        <v>26</v>
      </c>
      <c r="L21" t="s">
        <v>27</v>
      </c>
      <c r="M21" t="s">
        <v>28</v>
      </c>
      <c r="N21" s="186">
        <v>36500</v>
      </c>
      <c r="O21" s="186">
        <v>1</v>
      </c>
      <c r="P21" s="186">
        <v>1</v>
      </c>
      <c r="Q21" s="187">
        <v>1</v>
      </c>
      <c r="R21">
        <v>0</v>
      </c>
      <c r="S21">
        <v>0</v>
      </c>
      <c r="T21">
        <v>1</v>
      </c>
      <c r="U21" s="191">
        <f>O21/(365*7*N21)*1000000</f>
        <v>1.072299815028282E-2</v>
      </c>
      <c r="V21" s="191">
        <f>P21/(365*7*N21)*1000000</f>
        <v>1.072299815028282E-2</v>
      </c>
      <c r="W21" s="2" t="s">
        <v>29</v>
      </c>
      <c r="X21" s="3" t="s">
        <v>48</v>
      </c>
      <c r="Y21" s="2" t="s">
        <v>31</v>
      </c>
      <c r="Z21" s="2" t="s">
        <v>41</v>
      </c>
      <c r="AA21" t="s">
        <v>42</v>
      </c>
      <c r="AB21" s="2" t="s">
        <v>34</v>
      </c>
      <c r="AC21" t="s">
        <v>46</v>
      </c>
      <c r="AD21" t="s">
        <v>36</v>
      </c>
    </row>
    <row r="22" spans="1:30" x14ac:dyDescent="0.25">
      <c r="A22">
        <v>2014</v>
      </c>
      <c r="B22" s="67">
        <v>3020</v>
      </c>
      <c r="C22" s="67"/>
      <c r="D22" s="67"/>
      <c r="E22" s="97" t="s">
        <v>75</v>
      </c>
      <c r="F22" s="97" t="s">
        <v>78</v>
      </c>
      <c r="G22" s="67"/>
      <c r="H22" s="68">
        <v>41947</v>
      </c>
      <c r="I22" s="69" t="s">
        <v>52</v>
      </c>
      <c r="J22" s="67">
        <v>850</v>
      </c>
      <c r="K22" s="67" t="s">
        <v>26</v>
      </c>
      <c r="L22" s="67" t="s">
        <v>27</v>
      </c>
      <c r="M22" s="67" t="s">
        <v>28</v>
      </c>
      <c r="N22" s="186">
        <v>48400</v>
      </c>
      <c r="O22" s="186">
        <v>1</v>
      </c>
      <c r="P22" s="186">
        <v>1</v>
      </c>
      <c r="Q22" s="187">
        <v>1</v>
      </c>
      <c r="R22" s="67">
        <v>0</v>
      </c>
      <c r="S22" s="67">
        <v>0</v>
      </c>
      <c r="T22" s="67">
        <v>1</v>
      </c>
      <c r="U22" s="191">
        <f>O22/(365*7*N22)*1000000</f>
        <v>8.0865585224240283E-3</v>
      </c>
      <c r="V22" s="191">
        <f>P22/(365*7*N22)*1000000</f>
        <v>8.0865585224240283E-3</v>
      </c>
      <c r="W22" s="69" t="s">
        <v>29</v>
      </c>
      <c r="X22" s="70" t="s">
        <v>48</v>
      </c>
      <c r="Y22" s="69" t="s">
        <v>31</v>
      </c>
      <c r="Z22" s="69" t="s">
        <v>41</v>
      </c>
      <c r="AA22" s="67" t="s">
        <v>42</v>
      </c>
      <c r="AB22" s="69" t="s">
        <v>34</v>
      </c>
      <c r="AC22" s="67" t="s">
        <v>46</v>
      </c>
      <c r="AD22" s="67" t="s">
        <v>36</v>
      </c>
    </row>
    <row r="23" spans="1:30" x14ac:dyDescent="0.25">
      <c r="A23">
        <v>2014</v>
      </c>
      <c r="B23" s="81">
        <v>2025</v>
      </c>
      <c r="C23" s="81">
        <v>2026</v>
      </c>
      <c r="D23" s="95" t="s">
        <v>75</v>
      </c>
      <c r="E23" s="95" t="s">
        <v>94</v>
      </c>
      <c r="F23" s="95" t="s">
        <v>82</v>
      </c>
      <c r="G23" s="96">
        <v>370</v>
      </c>
      <c r="H23" s="82">
        <v>41733</v>
      </c>
      <c r="I23" s="83" t="s">
        <v>54</v>
      </c>
      <c r="J23" s="81">
        <v>1010</v>
      </c>
      <c r="K23" s="81" t="s">
        <v>26</v>
      </c>
      <c r="L23" s="81" t="s">
        <v>27</v>
      </c>
      <c r="M23" s="81" t="s">
        <v>28</v>
      </c>
      <c r="N23" s="199">
        <v>6100</v>
      </c>
      <c r="O23" s="198">
        <v>2</v>
      </c>
      <c r="P23" s="198">
        <v>2</v>
      </c>
      <c r="Q23" s="236">
        <v>1</v>
      </c>
      <c r="R23" s="81">
        <v>0</v>
      </c>
      <c r="S23" s="81">
        <v>0</v>
      </c>
      <c r="T23" s="81">
        <v>1</v>
      </c>
      <c r="U23" s="237">
        <f>O23/(365*7*N23)*1000000</f>
        <v>0.12832440409354851</v>
      </c>
      <c r="V23" s="237">
        <f>P23/(365*7*N23)*1000000</f>
        <v>0.12832440409354851</v>
      </c>
      <c r="W23" s="83" t="s">
        <v>29</v>
      </c>
      <c r="X23" s="84" t="s">
        <v>48</v>
      </c>
      <c r="Y23" s="83" t="s">
        <v>31</v>
      </c>
      <c r="Z23" s="83" t="s">
        <v>41</v>
      </c>
      <c r="AA23" s="81" t="s">
        <v>42</v>
      </c>
      <c r="AB23" s="83" t="s">
        <v>34</v>
      </c>
      <c r="AC23" s="81" t="s">
        <v>46</v>
      </c>
      <c r="AD23" s="81" t="s">
        <v>36</v>
      </c>
    </row>
    <row r="24" spans="1:30" x14ac:dyDescent="0.25">
      <c r="A24">
        <v>2015</v>
      </c>
      <c r="B24" s="81">
        <v>2025</v>
      </c>
      <c r="C24" s="81">
        <v>2026</v>
      </c>
      <c r="D24" s="95" t="s">
        <v>75</v>
      </c>
      <c r="E24" s="95" t="s">
        <v>94</v>
      </c>
      <c r="F24" s="95" t="s">
        <v>82</v>
      </c>
      <c r="G24" s="96">
        <v>371</v>
      </c>
      <c r="H24" s="82">
        <v>42171</v>
      </c>
      <c r="I24" s="83" t="s">
        <v>52</v>
      </c>
      <c r="J24" s="81">
        <v>850</v>
      </c>
      <c r="K24" s="81" t="s">
        <v>26</v>
      </c>
      <c r="L24" s="81" t="s">
        <v>27</v>
      </c>
      <c r="M24" s="81" t="s">
        <v>28</v>
      </c>
      <c r="N24" s="199"/>
      <c r="O24" s="198"/>
      <c r="P24" s="198"/>
      <c r="Q24" s="236"/>
      <c r="R24" s="81">
        <v>0</v>
      </c>
      <c r="S24" s="81">
        <v>1</v>
      </c>
      <c r="T24" s="81">
        <v>0</v>
      </c>
      <c r="U24" s="237"/>
      <c r="V24" s="237"/>
      <c r="W24" s="83" t="s">
        <v>29</v>
      </c>
      <c r="X24" s="84" t="s">
        <v>48</v>
      </c>
      <c r="Y24" s="83" t="s">
        <v>31</v>
      </c>
      <c r="Z24" s="83" t="s">
        <v>41</v>
      </c>
      <c r="AA24" s="81" t="s">
        <v>42</v>
      </c>
      <c r="AB24" s="83" t="s">
        <v>34</v>
      </c>
      <c r="AC24" s="81" t="s">
        <v>46</v>
      </c>
      <c r="AD24" s="81" t="s">
        <v>36</v>
      </c>
    </row>
    <row r="25" spans="1:30" x14ac:dyDescent="0.25">
      <c r="A25">
        <v>2016</v>
      </c>
      <c r="B25" s="78">
        <v>3010</v>
      </c>
      <c r="C25" s="78">
        <v>3011</v>
      </c>
      <c r="D25" s="95" t="s">
        <v>85</v>
      </c>
      <c r="E25" s="95" t="s">
        <v>87</v>
      </c>
      <c r="F25" s="95" t="s">
        <v>86</v>
      </c>
      <c r="G25" s="78"/>
      <c r="H25" s="79">
        <v>42649</v>
      </c>
      <c r="I25" s="80" t="s">
        <v>37</v>
      </c>
      <c r="J25" s="78">
        <v>930</v>
      </c>
      <c r="K25" s="78" t="s">
        <v>26</v>
      </c>
      <c r="L25" s="78" t="s">
        <v>27</v>
      </c>
      <c r="M25" s="78" t="s">
        <v>28</v>
      </c>
      <c r="N25" s="189">
        <v>7000</v>
      </c>
      <c r="O25" s="188">
        <v>1</v>
      </c>
      <c r="P25" s="188">
        <v>1</v>
      </c>
      <c r="Q25" s="192">
        <v>1</v>
      </c>
      <c r="R25" s="78">
        <v>0</v>
      </c>
      <c r="S25" s="78">
        <v>0</v>
      </c>
      <c r="T25" s="78">
        <v>1</v>
      </c>
      <c r="U25" s="191">
        <f>O25/(365*7*N25)*1000000</f>
        <v>5.5912776069331843E-2</v>
      </c>
      <c r="V25" s="191">
        <f>P25/(365*7*N25)*1000000</f>
        <v>5.5912776069331843E-2</v>
      </c>
      <c r="W25" s="80" t="s">
        <v>29</v>
      </c>
      <c r="X25" s="80" t="s">
        <v>30</v>
      </c>
      <c r="Y25" s="80" t="s">
        <v>31</v>
      </c>
      <c r="Z25" s="80" t="s">
        <v>41</v>
      </c>
      <c r="AA25" s="78" t="s">
        <v>42</v>
      </c>
      <c r="AB25" s="80" t="s">
        <v>34</v>
      </c>
      <c r="AC25" s="78" t="s">
        <v>46</v>
      </c>
      <c r="AD25" s="78" t="s">
        <v>57</v>
      </c>
    </row>
    <row r="26" spans="1:30" ht="18.75" x14ac:dyDescent="0.25">
      <c r="M26" s="117" t="s">
        <v>106</v>
      </c>
      <c r="N26" s="118">
        <f t="shared" ref="N26:U26" si="1">AVERAGE(N17:N25)</f>
        <v>23616.666666666668</v>
      </c>
      <c r="O26" s="118">
        <f>SUM(O17:O25)/9</f>
        <v>1</v>
      </c>
      <c r="P26" s="118">
        <f>SUM(P17:P25)/9</f>
        <v>1</v>
      </c>
      <c r="Q26" s="119">
        <f t="shared" si="1"/>
        <v>1</v>
      </c>
      <c r="R26" s="120">
        <f t="shared" si="1"/>
        <v>0</v>
      </c>
      <c r="S26" s="120">
        <f t="shared" si="1"/>
        <v>0.1111111111111111</v>
      </c>
      <c r="T26" s="120">
        <f t="shared" si="1"/>
        <v>0.88888888888888884</v>
      </c>
      <c r="U26" s="120">
        <f>SUM(U17:U25)/9</f>
        <v>3.4001439243986922E-2</v>
      </c>
      <c r="V26" s="120">
        <f>SUM(V17:V25)/9</f>
        <v>3.4001439243986922E-2</v>
      </c>
    </row>
    <row r="28" spans="1:30" x14ac:dyDescent="0.25">
      <c r="A28" s="110" t="s">
        <v>108</v>
      </c>
    </row>
    <row r="29" spans="1:30" x14ac:dyDescent="0.25">
      <c r="A29">
        <v>2013</v>
      </c>
      <c r="B29" s="9">
        <v>3020</v>
      </c>
      <c r="C29" s="9">
        <v>3021</v>
      </c>
      <c r="D29" s="95" t="s">
        <v>78</v>
      </c>
      <c r="E29" s="95" t="s">
        <v>75</v>
      </c>
      <c r="F29" s="95" t="s">
        <v>79</v>
      </c>
      <c r="G29" s="9"/>
      <c r="H29" s="10">
        <v>41537</v>
      </c>
      <c r="I29" s="11" t="s">
        <v>54</v>
      </c>
      <c r="J29" s="9">
        <v>2300</v>
      </c>
      <c r="K29" s="9" t="s">
        <v>26</v>
      </c>
      <c r="L29" s="11" t="s">
        <v>38</v>
      </c>
      <c r="M29" s="9" t="s">
        <v>39</v>
      </c>
      <c r="N29" s="199">
        <v>14900</v>
      </c>
      <c r="O29" s="198">
        <v>2</v>
      </c>
      <c r="P29" s="198">
        <v>2</v>
      </c>
      <c r="Q29" s="236">
        <v>1</v>
      </c>
      <c r="R29" s="9">
        <v>0</v>
      </c>
      <c r="S29" s="9">
        <v>1</v>
      </c>
      <c r="T29" s="9">
        <v>0</v>
      </c>
      <c r="U29" s="237">
        <f>O29/(365*7*N29)*1000000</f>
        <v>5.2535494293331937E-2</v>
      </c>
      <c r="V29" s="237">
        <f>P29/(365*7*N29)*1000000</f>
        <v>5.2535494293331937E-2</v>
      </c>
      <c r="W29" s="11" t="s">
        <v>29</v>
      </c>
      <c r="X29" s="30" t="s">
        <v>48</v>
      </c>
      <c r="Y29" s="11" t="s">
        <v>31</v>
      </c>
      <c r="Z29" s="11" t="s">
        <v>2</v>
      </c>
      <c r="AA29" s="11" t="s">
        <v>49</v>
      </c>
      <c r="AB29" s="11" t="s">
        <v>34</v>
      </c>
      <c r="AC29" s="9" t="s">
        <v>46</v>
      </c>
      <c r="AD29" s="9" t="s">
        <v>36</v>
      </c>
    </row>
    <row r="30" spans="1:30" x14ac:dyDescent="0.25">
      <c r="A30">
        <v>2015</v>
      </c>
      <c r="B30" s="9">
        <v>3020</v>
      </c>
      <c r="C30" s="9">
        <v>3021</v>
      </c>
      <c r="D30" s="95" t="s">
        <v>78</v>
      </c>
      <c r="E30" s="95" t="s">
        <v>75</v>
      </c>
      <c r="F30" s="95" t="s">
        <v>79</v>
      </c>
      <c r="G30" s="9"/>
      <c r="H30" s="10">
        <v>42058</v>
      </c>
      <c r="I30" s="11" t="s">
        <v>25</v>
      </c>
      <c r="J30" s="9">
        <v>2210</v>
      </c>
      <c r="K30" s="9" t="s">
        <v>26</v>
      </c>
      <c r="L30" s="11" t="s">
        <v>38</v>
      </c>
      <c r="M30" s="9" t="s">
        <v>39</v>
      </c>
      <c r="N30" s="199"/>
      <c r="O30" s="198"/>
      <c r="P30" s="198"/>
      <c r="Q30" s="236"/>
      <c r="R30" s="9">
        <v>0</v>
      </c>
      <c r="S30" s="9">
        <v>0</v>
      </c>
      <c r="T30" s="9">
        <v>1</v>
      </c>
      <c r="U30" s="237"/>
      <c r="V30" s="237"/>
      <c r="W30" s="11" t="s">
        <v>29</v>
      </c>
      <c r="X30" s="30" t="s">
        <v>48</v>
      </c>
      <c r="Y30" s="11" t="s">
        <v>31</v>
      </c>
      <c r="Z30" s="11" t="s">
        <v>2</v>
      </c>
      <c r="AA30" s="11" t="s">
        <v>49</v>
      </c>
      <c r="AB30" s="11" t="s">
        <v>34</v>
      </c>
      <c r="AC30" s="9" t="s">
        <v>46</v>
      </c>
      <c r="AD30" s="9" t="s">
        <v>36</v>
      </c>
    </row>
    <row r="31" spans="1:30" x14ac:dyDescent="0.25">
      <c r="A31">
        <v>2011</v>
      </c>
      <c r="B31" s="24">
        <v>3023</v>
      </c>
      <c r="C31" s="24"/>
      <c r="D31" s="24"/>
      <c r="E31" s="97" t="s">
        <v>78</v>
      </c>
      <c r="F31" s="97" t="s">
        <v>80</v>
      </c>
      <c r="G31" s="24"/>
      <c r="H31" s="25">
        <v>40884</v>
      </c>
      <c r="I31" s="26" t="s">
        <v>44</v>
      </c>
      <c r="J31" s="24">
        <v>746</v>
      </c>
      <c r="K31" s="24" t="s">
        <v>26</v>
      </c>
      <c r="L31" s="26" t="s">
        <v>38</v>
      </c>
      <c r="M31" s="24" t="s">
        <v>39</v>
      </c>
      <c r="N31" s="201">
        <v>33900</v>
      </c>
      <c r="O31" s="201">
        <v>4</v>
      </c>
      <c r="P31" s="201">
        <v>4</v>
      </c>
      <c r="Q31" s="202">
        <f>P31/O31</f>
        <v>1</v>
      </c>
      <c r="R31" s="24">
        <v>0</v>
      </c>
      <c r="S31" s="24">
        <v>0</v>
      </c>
      <c r="T31" s="24">
        <v>1</v>
      </c>
      <c r="U31" s="237">
        <f>O31/(365*7*N31)*1000000</f>
        <v>4.618164395107055E-2</v>
      </c>
      <c r="V31" s="237">
        <f>P31/(365*7*N31)*1000000</f>
        <v>4.618164395107055E-2</v>
      </c>
      <c r="W31" s="26" t="s">
        <v>29</v>
      </c>
      <c r="X31" s="28" t="s">
        <v>48</v>
      </c>
      <c r="Y31" s="26" t="s">
        <v>40</v>
      </c>
      <c r="Z31" s="26" t="s">
        <v>2</v>
      </c>
      <c r="AA31" s="26" t="s">
        <v>49</v>
      </c>
      <c r="AB31" s="26" t="s">
        <v>34</v>
      </c>
      <c r="AC31" s="24" t="s">
        <v>46</v>
      </c>
      <c r="AD31" s="26" t="s">
        <v>43</v>
      </c>
    </row>
    <row r="32" spans="1:30" x14ac:dyDescent="0.25">
      <c r="A32">
        <v>2013</v>
      </c>
      <c r="B32" s="24">
        <v>3023</v>
      </c>
      <c r="C32" s="24"/>
      <c r="D32" s="24"/>
      <c r="E32" s="97" t="s">
        <v>78</v>
      </c>
      <c r="F32" s="97" t="s">
        <v>80</v>
      </c>
      <c r="G32" s="24"/>
      <c r="H32" s="25">
        <v>41535</v>
      </c>
      <c r="I32" s="26" t="s">
        <v>44</v>
      </c>
      <c r="J32" s="24">
        <v>1958</v>
      </c>
      <c r="K32" s="24" t="s">
        <v>26</v>
      </c>
      <c r="L32" s="26" t="s">
        <v>38</v>
      </c>
      <c r="M32" s="24" t="s">
        <v>39</v>
      </c>
      <c r="N32" s="201"/>
      <c r="O32" s="201"/>
      <c r="P32" s="201"/>
      <c r="Q32" s="202"/>
      <c r="R32" s="24">
        <v>0</v>
      </c>
      <c r="S32" s="24">
        <v>1</v>
      </c>
      <c r="T32" s="24">
        <v>0</v>
      </c>
      <c r="U32" s="237"/>
      <c r="V32" s="237"/>
      <c r="W32" s="26" t="s">
        <v>29</v>
      </c>
      <c r="X32" s="28" t="s">
        <v>48</v>
      </c>
      <c r="Y32" s="26" t="s">
        <v>31</v>
      </c>
      <c r="Z32" s="26" t="s">
        <v>2</v>
      </c>
      <c r="AA32" s="26" t="s">
        <v>49</v>
      </c>
      <c r="AB32" s="26" t="s">
        <v>34</v>
      </c>
      <c r="AC32" s="24" t="s">
        <v>46</v>
      </c>
      <c r="AD32" s="24" t="s">
        <v>36</v>
      </c>
    </row>
    <row r="33" spans="1:30" x14ac:dyDescent="0.25">
      <c r="A33">
        <v>2014</v>
      </c>
      <c r="B33" s="24">
        <v>3023</v>
      </c>
      <c r="C33" s="24"/>
      <c r="D33" s="24"/>
      <c r="E33" s="97" t="s">
        <v>78</v>
      </c>
      <c r="F33" s="97" t="s">
        <v>80</v>
      </c>
      <c r="G33" s="24"/>
      <c r="H33" s="25">
        <v>41907</v>
      </c>
      <c r="I33" s="26" t="s">
        <v>37</v>
      </c>
      <c r="J33" s="24">
        <v>1728</v>
      </c>
      <c r="K33" s="24" t="s">
        <v>26</v>
      </c>
      <c r="L33" s="26" t="s">
        <v>38</v>
      </c>
      <c r="M33" s="24" t="s">
        <v>39</v>
      </c>
      <c r="N33" s="201"/>
      <c r="O33" s="201"/>
      <c r="P33" s="201"/>
      <c r="Q33" s="202"/>
      <c r="R33" s="24">
        <v>0</v>
      </c>
      <c r="S33" s="24">
        <v>0</v>
      </c>
      <c r="T33" s="24">
        <v>1</v>
      </c>
      <c r="U33" s="237"/>
      <c r="V33" s="237"/>
      <c r="W33" s="26" t="s">
        <v>29</v>
      </c>
      <c r="X33" s="28" t="s">
        <v>48</v>
      </c>
      <c r="Y33" s="26" t="s">
        <v>40</v>
      </c>
      <c r="Z33" s="26" t="s">
        <v>2</v>
      </c>
      <c r="AA33" s="26" t="s">
        <v>49</v>
      </c>
      <c r="AB33" s="26" t="s">
        <v>34</v>
      </c>
      <c r="AC33" s="24" t="s">
        <v>46</v>
      </c>
      <c r="AD33" s="26" t="s">
        <v>43</v>
      </c>
    </row>
    <row r="34" spans="1:30" x14ac:dyDescent="0.25">
      <c r="A34">
        <v>2015</v>
      </c>
      <c r="B34" s="24">
        <v>3023</v>
      </c>
      <c r="C34" s="24"/>
      <c r="D34" s="24"/>
      <c r="E34" s="97" t="s">
        <v>78</v>
      </c>
      <c r="F34" s="97" t="s">
        <v>80</v>
      </c>
      <c r="G34" s="24"/>
      <c r="H34" s="25">
        <v>42201</v>
      </c>
      <c r="I34" s="26" t="s">
        <v>37</v>
      </c>
      <c r="J34" s="24">
        <v>1136</v>
      </c>
      <c r="K34" s="24" t="s">
        <v>26</v>
      </c>
      <c r="L34" s="24" t="s">
        <v>27</v>
      </c>
      <c r="M34" s="24" t="s">
        <v>28</v>
      </c>
      <c r="N34" s="201"/>
      <c r="O34" s="201"/>
      <c r="P34" s="201"/>
      <c r="Q34" s="202"/>
      <c r="R34" s="24">
        <v>0</v>
      </c>
      <c r="S34" s="24">
        <v>0</v>
      </c>
      <c r="T34" s="24">
        <v>1</v>
      </c>
      <c r="U34" s="237"/>
      <c r="V34" s="237"/>
      <c r="W34" s="26" t="s">
        <v>29</v>
      </c>
      <c r="X34" s="28" t="s">
        <v>48</v>
      </c>
      <c r="Y34" s="26" t="s">
        <v>31</v>
      </c>
      <c r="Z34" s="26" t="s">
        <v>2</v>
      </c>
      <c r="AA34" s="26" t="s">
        <v>49</v>
      </c>
      <c r="AB34" s="26" t="s">
        <v>34</v>
      </c>
      <c r="AC34" s="24" t="s">
        <v>46</v>
      </c>
      <c r="AD34" s="24" t="s">
        <v>36</v>
      </c>
    </row>
    <row r="35" spans="1:30" x14ac:dyDescent="0.25">
      <c r="A35">
        <v>2011</v>
      </c>
      <c r="B35" s="37">
        <v>3016</v>
      </c>
      <c r="C35" s="37"/>
      <c r="D35" s="37"/>
      <c r="E35" s="97" t="s">
        <v>75</v>
      </c>
      <c r="F35" s="97" t="s">
        <v>83</v>
      </c>
      <c r="G35" s="37"/>
      <c r="H35" s="38">
        <v>40576</v>
      </c>
      <c r="I35" s="39" t="s">
        <v>44</v>
      </c>
      <c r="J35" s="37">
        <v>1855</v>
      </c>
      <c r="K35" s="37" t="s">
        <v>26</v>
      </c>
      <c r="L35" s="37" t="s">
        <v>27</v>
      </c>
      <c r="M35" s="37" t="s">
        <v>28</v>
      </c>
      <c r="N35" s="201">
        <v>21200</v>
      </c>
      <c r="O35" s="201">
        <v>2</v>
      </c>
      <c r="P35" s="201">
        <v>2</v>
      </c>
      <c r="Q35" s="202">
        <v>1</v>
      </c>
      <c r="R35" s="37">
        <v>0</v>
      </c>
      <c r="S35" s="37">
        <v>0</v>
      </c>
      <c r="T35" s="37">
        <v>1</v>
      </c>
      <c r="U35" s="237">
        <f>O35/(365*7*N35)*1000000</f>
        <v>3.6923531366539898E-2</v>
      </c>
      <c r="V35" s="237">
        <f>P35/(365*7*N35)*1000000</f>
        <v>3.6923531366539898E-2</v>
      </c>
      <c r="W35" s="39" t="s">
        <v>29</v>
      </c>
      <c r="X35" s="39" t="s">
        <v>45</v>
      </c>
      <c r="Y35" s="39" t="s">
        <v>31</v>
      </c>
      <c r="Z35" s="39" t="s">
        <v>2</v>
      </c>
      <c r="AA35" s="39" t="s">
        <v>49</v>
      </c>
      <c r="AB35" s="39" t="s">
        <v>34</v>
      </c>
      <c r="AC35" s="37" t="s">
        <v>46</v>
      </c>
      <c r="AD35" s="39" t="s">
        <v>47</v>
      </c>
    </row>
    <row r="36" spans="1:30" x14ac:dyDescent="0.25">
      <c r="A36">
        <v>2012</v>
      </c>
      <c r="B36" s="37">
        <v>3016</v>
      </c>
      <c r="C36" s="37"/>
      <c r="D36" s="37"/>
      <c r="E36" s="97" t="s">
        <v>75</v>
      </c>
      <c r="F36" s="97" t="s">
        <v>83</v>
      </c>
      <c r="G36" s="37"/>
      <c r="H36" s="38">
        <v>41156</v>
      </c>
      <c r="I36" s="39" t="s">
        <v>52</v>
      </c>
      <c r="J36" s="37">
        <v>825</v>
      </c>
      <c r="K36" s="37" t="s">
        <v>26</v>
      </c>
      <c r="L36" s="39" t="s">
        <v>38</v>
      </c>
      <c r="M36" s="37" t="s">
        <v>39</v>
      </c>
      <c r="N36" s="201"/>
      <c r="O36" s="201"/>
      <c r="P36" s="201"/>
      <c r="Q36" s="202"/>
      <c r="R36" s="37">
        <v>0</v>
      </c>
      <c r="S36" s="37">
        <v>0</v>
      </c>
      <c r="T36" s="37">
        <v>1</v>
      </c>
      <c r="U36" s="237"/>
      <c r="V36" s="237"/>
      <c r="W36" s="39" t="s">
        <v>29</v>
      </c>
      <c r="X36" s="40" t="s">
        <v>48</v>
      </c>
      <c r="Y36" s="37" t="s">
        <v>40</v>
      </c>
      <c r="Z36" s="39" t="s">
        <v>2</v>
      </c>
      <c r="AA36" s="39" t="s">
        <v>49</v>
      </c>
      <c r="AB36" s="39" t="s">
        <v>34</v>
      </c>
      <c r="AC36" s="37" t="s">
        <v>46</v>
      </c>
      <c r="AD36" s="39" t="s">
        <v>43</v>
      </c>
    </row>
    <row r="37" spans="1:30" x14ac:dyDescent="0.25">
      <c r="A37">
        <v>2012</v>
      </c>
      <c r="B37" s="74">
        <v>3023</v>
      </c>
      <c r="C37" s="74"/>
      <c r="D37" s="74"/>
      <c r="E37" s="97" t="s">
        <v>78</v>
      </c>
      <c r="F37" s="97" t="s">
        <v>80</v>
      </c>
      <c r="G37" s="74"/>
      <c r="H37" s="75">
        <v>41073</v>
      </c>
      <c r="I37" s="76" t="s">
        <v>44</v>
      </c>
      <c r="J37" s="74">
        <v>1335</v>
      </c>
      <c r="K37" s="74" t="s">
        <v>26</v>
      </c>
      <c r="L37" s="74" t="s">
        <v>27</v>
      </c>
      <c r="M37" s="74" t="s">
        <v>28</v>
      </c>
      <c r="N37" s="201">
        <v>33900</v>
      </c>
      <c r="O37" s="201">
        <v>2</v>
      </c>
      <c r="P37" s="201">
        <v>2</v>
      </c>
      <c r="Q37" s="202">
        <v>1</v>
      </c>
      <c r="R37" s="74">
        <v>0</v>
      </c>
      <c r="S37" s="74">
        <v>0</v>
      </c>
      <c r="T37" s="74">
        <v>1</v>
      </c>
      <c r="U37" s="237">
        <f>O37/(365*7*N37)*1000000</f>
        <v>2.3090821975535275E-2</v>
      </c>
      <c r="V37" s="237">
        <f>P37/(365*7*N37)*1000000</f>
        <v>2.3090821975535275E-2</v>
      </c>
      <c r="W37" s="76" t="s">
        <v>29</v>
      </c>
      <c r="X37" s="77" t="s">
        <v>48</v>
      </c>
      <c r="Y37" s="76" t="s">
        <v>31</v>
      </c>
      <c r="Z37" s="76" t="s">
        <v>2</v>
      </c>
      <c r="AA37" s="76" t="s">
        <v>49</v>
      </c>
      <c r="AB37" s="76" t="s">
        <v>34</v>
      </c>
      <c r="AC37" s="74" t="s">
        <v>46</v>
      </c>
      <c r="AD37" s="74" t="s">
        <v>36</v>
      </c>
    </row>
    <row r="38" spans="1:30" x14ac:dyDescent="0.25">
      <c r="A38">
        <v>2013</v>
      </c>
      <c r="B38" s="74">
        <v>3023</v>
      </c>
      <c r="C38" s="74"/>
      <c r="D38" s="74"/>
      <c r="E38" s="97" t="s">
        <v>78</v>
      </c>
      <c r="F38" s="97" t="s">
        <v>80</v>
      </c>
      <c r="G38" s="74"/>
      <c r="H38" s="75">
        <v>41484</v>
      </c>
      <c r="I38" s="76" t="s">
        <v>25</v>
      </c>
      <c r="J38" s="74">
        <v>1809</v>
      </c>
      <c r="K38" s="74" t="s">
        <v>26</v>
      </c>
      <c r="L38" s="76" t="s">
        <v>38</v>
      </c>
      <c r="M38" s="74" t="s">
        <v>39</v>
      </c>
      <c r="N38" s="201"/>
      <c r="O38" s="201"/>
      <c r="P38" s="201"/>
      <c r="Q38" s="202"/>
      <c r="R38" s="74">
        <v>0</v>
      </c>
      <c r="S38" s="74">
        <v>0</v>
      </c>
      <c r="T38" s="74">
        <v>1</v>
      </c>
      <c r="U38" s="237"/>
      <c r="V38" s="237"/>
      <c r="W38" s="76" t="s">
        <v>29</v>
      </c>
      <c r="X38" s="77" t="s">
        <v>48</v>
      </c>
      <c r="Y38" s="76" t="s">
        <v>40</v>
      </c>
      <c r="Z38" s="76" t="s">
        <v>2</v>
      </c>
      <c r="AA38" s="76" t="s">
        <v>49</v>
      </c>
      <c r="AB38" s="76" t="s">
        <v>34</v>
      </c>
      <c r="AC38" s="74" t="s">
        <v>46</v>
      </c>
      <c r="AD38" s="76" t="s">
        <v>43</v>
      </c>
    </row>
    <row r="39" spans="1:30" x14ac:dyDescent="0.25">
      <c r="A39">
        <v>2016</v>
      </c>
      <c r="B39">
        <v>3010</v>
      </c>
      <c r="E39" s="97" t="s">
        <v>85</v>
      </c>
      <c r="F39" s="97" t="s">
        <v>87</v>
      </c>
      <c r="H39" s="1">
        <v>42390</v>
      </c>
      <c r="I39" s="2" t="s">
        <v>37</v>
      </c>
      <c r="J39">
        <v>1815</v>
      </c>
      <c r="K39" t="s">
        <v>26</v>
      </c>
      <c r="L39" t="s">
        <v>27</v>
      </c>
      <c r="M39" t="s">
        <v>28</v>
      </c>
      <c r="N39" s="186">
        <v>14100</v>
      </c>
      <c r="O39" s="186">
        <v>1</v>
      </c>
      <c r="P39" s="186">
        <v>1</v>
      </c>
      <c r="Q39" s="187">
        <v>1</v>
      </c>
      <c r="R39">
        <v>0</v>
      </c>
      <c r="S39">
        <v>1</v>
      </c>
      <c r="T39">
        <v>0</v>
      </c>
      <c r="U39" s="191">
        <f>O39/(365*7*N39)*1000000</f>
        <v>2.7758115779100916E-2</v>
      </c>
      <c r="V39" s="191">
        <f>P39/(365*7*N39)*1000000</f>
        <v>2.7758115779100916E-2</v>
      </c>
      <c r="W39" s="2" t="s">
        <v>29</v>
      </c>
      <c r="X39" s="3" t="s">
        <v>48</v>
      </c>
      <c r="Y39" s="2" t="s">
        <v>31</v>
      </c>
      <c r="Z39" s="2" t="s">
        <v>2</v>
      </c>
      <c r="AA39" s="2" t="s">
        <v>49</v>
      </c>
      <c r="AB39" s="2" t="s">
        <v>34</v>
      </c>
      <c r="AC39" t="s">
        <v>46</v>
      </c>
      <c r="AD39" t="s">
        <v>36</v>
      </c>
    </row>
    <row r="40" spans="1:30" ht="18.75" x14ac:dyDescent="0.25">
      <c r="M40" s="117" t="s">
        <v>106</v>
      </c>
      <c r="N40" s="118">
        <f t="shared" ref="N40:V40" si="2">AVERAGE(N29:N39)</f>
        <v>23600</v>
      </c>
      <c r="O40" s="118">
        <f>SUM(O29:O39)/11</f>
        <v>1</v>
      </c>
      <c r="P40" s="118">
        <f>SUM(P29:P39)/11</f>
        <v>1</v>
      </c>
      <c r="Q40" s="119">
        <f t="shared" si="2"/>
        <v>1</v>
      </c>
      <c r="R40" s="120">
        <f t="shared" si="2"/>
        <v>0</v>
      </c>
      <c r="S40" s="120">
        <f t="shared" si="2"/>
        <v>0.27272727272727271</v>
      </c>
      <c r="T40" s="120">
        <f t="shared" si="2"/>
        <v>0.72727272727272729</v>
      </c>
      <c r="U40" s="120">
        <f>SUM(U29:U39)/11</f>
        <v>1.6953600669598053E-2</v>
      </c>
      <c r="V40" s="120">
        <f>SUM(V29:V39)/11</f>
        <v>1.6953600669598053E-2</v>
      </c>
    </row>
    <row r="42" spans="1:30" x14ac:dyDescent="0.25">
      <c r="A42" s="110" t="s">
        <v>109</v>
      </c>
    </row>
    <row r="43" spans="1:30" x14ac:dyDescent="0.25">
      <c r="A43">
        <v>2016</v>
      </c>
      <c r="B43" s="85">
        <v>3009</v>
      </c>
      <c r="C43" s="85"/>
      <c r="D43" s="95" t="s">
        <v>85</v>
      </c>
      <c r="E43" s="95" t="s">
        <v>84</v>
      </c>
      <c r="F43" s="95" t="s">
        <v>87</v>
      </c>
      <c r="G43" s="85"/>
      <c r="H43" s="86">
        <v>42674</v>
      </c>
      <c r="I43" s="87" t="s">
        <v>25</v>
      </c>
      <c r="J43" s="85">
        <v>1530</v>
      </c>
      <c r="K43" s="85" t="s">
        <v>26</v>
      </c>
      <c r="L43" s="85" t="s">
        <v>27</v>
      </c>
      <c r="M43" s="85" t="s">
        <v>28</v>
      </c>
      <c r="N43" s="189">
        <v>6000</v>
      </c>
      <c r="O43" s="188">
        <v>1</v>
      </c>
      <c r="P43" s="188">
        <v>1</v>
      </c>
      <c r="Q43" s="192">
        <f>P43/O43</f>
        <v>1</v>
      </c>
      <c r="R43" s="85">
        <v>0</v>
      </c>
      <c r="S43" s="85">
        <v>0</v>
      </c>
      <c r="T43" s="85">
        <v>1</v>
      </c>
      <c r="U43" s="191">
        <f>O43/(365*7*N43)*1000000</f>
        <v>6.523157208088716E-2</v>
      </c>
      <c r="V43" s="191">
        <f>P43/(365*7*N43)*1000000</f>
        <v>6.523157208088716E-2</v>
      </c>
      <c r="W43" s="87" t="s">
        <v>29</v>
      </c>
      <c r="X43" s="88" t="s">
        <v>48</v>
      </c>
      <c r="Y43" s="87" t="s">
        <v>31</v>
      </c>
      <c r="Z43" s="87" t="s">
        <v>41</v>
      </c>
      <c r="AA43" s="85" t="s">
        <v>42</v>
      </c>
      <c r="AB43" s="87" t="s">
        <v>34</v>
      </c>
      <c r="AC43" s="85" t="s">
        <v>50</v>
      </c>
      <c r="AD43" s="85" t="s">
        <v>36</v>
      </c>
    </row>
    <row r="44" spans="1:30" ht="18.75" x14ac:dyDescent="0.25">
      <c r="M44" s="117" t="s">
        <v>106</v>
      </c>
      <c r="N44" s="118">
        <f t="shared" ref="N44:V44" si="3">AVERAGE(N43)</f>
        <v>6000</v>
      </c>
      <c r="O44" s="118">
        <f t="shared" si="3"/>
        <v>1</v>
      </c>
      <c r="P44" s="118">
        <f t="shared" si="3"/>
        <v>1</v>
      </c>
      <c r="Q44" s="119">
        <f t="shared" si="3"/>
        <v>1</v>
      </c>
      <c r="R44" s="120">
        <f t="shared" si="3"/>
        <v>0</v>
      </c>
      <c r="S44" s="120">
        <f t="shared" si="3"/>
        <v>0</v>
      </c>
      <c r="T44" s="120">
        <f t="shared" si="3"/>
        <v>1</v>
      </c>
      <c r="U44" s="120">
        <f t="shared" si="3"/>
        <v>6.523157208088716E-2</v>
      </c>
      <c r="V44" s="120">
        <f t="shared" si="3"/>
        <v>6.523157208088716E-2</v>
      </c>
    </row>
    <row r="46" spans="1:30" x14ac:dyDescent="0.25">
      <c r="A46" s="110" t="s">
        <v>110</v>
      </c>
    </row>
    <row r="47" spans="1:30" x14ac:dyDescent="0.25">
      <c r="A47">
        <v>2011</v>
      </c>
      <c r="B47" s="49">
        <v>3011</v>
      </c>
      <c r="C47" s="49"/>
      <c r="D47" s="49"/>
      <c r="E47" s="97" t="s">
        <v>85</v>
      </c>
      <c r="F47" s="97" t="s">
        <v>86</v>
      </c>
      <c r="G47" s="49"/>
      <c r="H47" s="50">
        <v>40636</v>
      </c>
      <c r="I47" s="51" t="s">
        <v>61</v>
      </c>
      <c r="J47" s="49">
        <v>920</v>
      </c>
      <c r="K47" s="49" t="s">
        <v>26</v>
      </c>
      <c r="L47" s="49" t="s">
        <v>27</v>
      </c>
      <c r="M47" s="49" t="s">
        <v>28</v>
      </c>
      <c r="N47" s="201">
        <v>15600</v>
      </c>
      <c r="O47" s="198">
        <v>2</v>
      </c>
      <c r="P47" s="198">
        <v>2</v>
      </c>
      <c r="Q47" s="236">
        <v>1</v>
      </c>
      <c r="R47" s="49">
        <v>0</v>
      </c>
      <c r="S47" s="49">
        <v>0</v>
      </c>
      <c r="T47" s="49">
        <v>1</v>
      </c>
      <c r="U47" s="237">
        <f>O47/(365*7*N47)*1000000</f>
        <v>5.0178132369913198E-2</v>
      </c>
      <c r="V47" s="237">
        <f>P47/(365*7*N47)*1000000</f>
        <v>5.0178132369913198E-2</v>
      </c>
      <c r="W47" s="51" t="s">
        <v>29</v>
      </c>
      <c r="X47" s="52" t="s">
        <v>48</v>
      </c>
      <c r="Y47" s="51" t="s">
        <v>31</v>
      </c>
      <c r="Z47" s="51" t="s">
        <v>2</v>
      </c>
      <c r="AA47" s="51" t="s">
        <v>49</v>
      </c>
      <c r="AB47" s="51" t="s">
        <v>34</v>
      </c>
      <c r="AC47" s="49" t="s">
        <v>50</v>
      </c>
      <c r="AD47" s="49" t="s">
        <v>36</v>
      </c>
    </row>
    <row r="48" spans="1:30" x14ac:dyDescent="0.25">
      <c r="A48">
        <v>2013</v>
      </c>
      <c r="B48" s="49">
        <v>3011</v>
      </c>
      <c r="C48" s="49"/>
      <c r="D48" s="49"/>
      <c r="E48" s="97" t="s">
        <v>85</v>
      </c>
      <c r="F48" s="97" t="s">
        <v>86</v>
      </c>
      <c r="G48" s="49"/>
      <c r="H48" s="50">
        <v>41619</v>
      </c>
      <c r="I48" s="51" t="s">
        <v>44</v>
      </c>
      <c r="J48" s="49">
        <v>1720</v>
      </c>
      <c r="K48" s="49" t="s">
        <v>26</v>
      </c>
      <c r="L48" s="49" t="s">
        <v>27</v>
      </c>
      <c r="M48" s="49" t="s">
        <v>59</v>
      </c>
      <c r="N48" s="201"/>
      <c r="O48" s="198"/>
      <c r="P48" s="198"/>
      <c r="Q48" s="236"/>
      <c r="R48" s="49">
        <v>0</v>
      </c>
      <c r="S48" s="49">
        <v>0</v>
      </c>
      <c r="T48" s="49">
        <v>1</v>
      </c>
      <c r="U48" s="237"/>
      <c r="V48" s="237"/>
      <c r="W48" s="51" t="s">
        <v>29</v>
      </c>
      <c r="X48" s="52" t="s">
        <v>48</v>
      </c>
      <c r="Y48" s="51" t="s">
        <v>31</v>
      </c>
      <c r="Z48" s="51" t="s">
        <v>2</v>
      </c>
      <c r="AA48" s="51" t="s">
        <v>49</v>
      </c>
      <c r="AB48" s="51" t="s">
        <v>34</v>
      </c>
      <c r="AC48" s="49" t="s">
        <v>50</v>
      </c>
      <c r="AD48" s="49" t="s">
        <v>36</v>
      </c>
    </row>
    <row r="49" spans="1:30" x14ac:dyDescent="0.25">
      <c r="A49">
        <v>2013</v>
      </c>
      <c r="B49" s="99">
        <v>3012</v>
      </c>
      <c r="C49" s="99"/>
      <c r="D49" s="99"/>
      <c r="E49" s="100" t="s">
        <v>85</v>
      </c>
      <c r="F49" s="100" t="s">
        <v>89</v>
      </c>
      <c r="G49" s="99"/>
      <c r="H49" s="101">
        <v>41627</v>
      </c>
      <c r="I49" s="102" t="s">
        <v>37</v>
      </c>
      <c r="J49" s="99">
        <v>1752</v>
      </c>
      <c r="K49" s="99" t="s">
        <v>26</v>
      </c>
      <c r="L49" s="102" t="s">
        <v>38</v>
      </c>
      <c r="M49" s="99" t="s">
        <v>39</v>
      </c>
      <c r="N49" s="234">
        <v>36000</v>
      </c>
      <c r="O49" s="234">
        <v>2</v>
      </c>
      <c r="P49" s="234">
        <v>2</v>
      </c>
      <c r="Q49" s="235">
        <v>1</v>
      </c>
      <c r="R49" s="99">
        <v>0</v>
      </c>
      <c r="S49" s="99">
        <v>0</v>
      </c>
      <c r="T49" s="99">
        <v>1</v>
      </c>
      <c r="U49" s="237">
        <f>O49/(365*7*N49)*1000000</f>
        <v>2.1743857360295719E-2</v>
      </c>
      <c r="V49" s="237">
        <f>P49/(365*7*N49)*1000000</f>
        <v>2.1743857360295719E-2</v>
      </c>
      <c r="W49" s="102" t="s">
        <v>29</v>
      </c>
      <c r="X49" s="104" t="s">
        <v>48</v>
      </c>
      <c r="Y49" s="102" t="s">
        <v>31</v>
      </c>
      <c r="Z49" s="102" t="s">
        <v>2</v>
      </c>
      <c r="AA49" s="102" t="s">
        <v>49</v>
      </c>
      <c r="AB49" s="102" t="s">
        <v>34</v>
      </c>
      <c r="AC49" s="99" t="s">
        <v>50</v>
      </c>
      <c r="AD49" s="99" t="s">
        <v>36</v>
      </c>
    </row>
    <row r="50" spans="1:30" x14ac:dyDescent="0.25">
      <c r="A50">
        <v>2016</v>
      </c>
      <c r="B50" s="99">
        <v>3012</v>
      </c>
      <c r="C50" s="99"/>
      <c r="D50" s="99"/>
      <c r="E50" s="100" t="s">
        <v>85</v>
      </c>
      <c r="F50" s="100" t="s">
        <v>89</v>
      </c>
      <c r="G50" s="99"/>
      <c r="H50" s="101">
        <v>42481</v>
      </c>
      <c r="I50" s="102" t="s">
        <v>37</v>
      </c>
      <c r="J50" s="99">
        <v>800</v>
      </c>
      <c r="K50" s="99" t="s">
        <v>26</v>
      </c>
      <c r="L50" s="102" t="s">
        <v>38</v>
      </c>
      <c r="M50" s="99" t="s">
        <v>39</v>
      </c>
      <c r="N50" s="234"/>
      <c r="O50" s="234"/>
      <c r="P50" s="234"/>
      <c r="Q50" s="235"/>
      <c r="R50" s="99">
        <v>0</v>
      </c>
      <c r="S50" s="99">
        <v>0</v>
      </c>
      <c r="T50" s="99">
        <v>1</v>
      </c>
      <c r="U50" s="237"/>
      <c r="V50" s="237"/>
      <c r="W50" s="102" t="s">
        <v>29</v>
      </c>
      <c r="X50" s="104" t="s">
        <v>48</v>
      </c>
      <c r="Y50" s="102" t="s">
        <v>31</v>
      </c>
      <c r="Z50" s="102" t="s">
        <v>2</v>
      </c>
      <c r="AA50" s="102" t="s">
        <v>49</v>
      </c>
      <c r="AB50" s="102" t="s">
        <v>34</v>
      </c>
      <c r="AC50" s="99" t="s">
        <v>50</v>
      </c>
      <c r="AD50" s="102" t="s">
        <v>51</v>
      </c>
    </row>
    <row r="51" spans="1:30" x14ac:dyDescent="0.25">
      <c r="A51">
        <v>2016</v>
      </c>
      <c r="B51">
        <v>3012</v>
      </c>
      <c r="E51" s="97" t="s">
        <v>85</v>
      </c>
      <c r="F51" s="97" t="s">
        <v>89</v>
      </c>
      <c r="H51" s="1">
        <v>42670</v>
      </c>
      <c r="I51" s="2" t="s">
        <v>37</v>
      </c>
      <c r="J51">
        <v>2000</v>
      </c>
      <c r="K51" t="s">
        <v>26</v>
      </c>
      <c r="L51" t="s">
        <v>27</v>
      </c>
      <c r="M51" t="s">
        <v>28</v>
      </c>
      <c r="N51" s="106">
        <v>36000</v>
      </c>
      <c r="O51" s="186">
        <v>1</v>
      </c>
      <c r="P51" s="186">
        <v>1</v>
      </c>
      <c r="Q51" s="187">
        <f>P51/O51</f>
        <v>1</v>
      </c>
      <c r="R51">
        <v>0</v>
      </c>
      <c r="S51">
        <v>1</v>
      </c>
      <c r="T51">
        <v>0</v>
      </c>
      <c r="U51" s="191">
        <f>O51/(365*7*N51)*1000000</f>
        <v>1.0871928680147859E-2</v>
      </c>
      <c r="V51" s="191">
        <f>P51/(365*7*N51)*1000000</f>
        <v>1.0871928680147859E-2</v>
      </c>
      <c r="W51" s="2" t="s">
        <v>29</v>
      </c>
      <c r="X51" s="3" t="s">
        <v>48</v>
      </c>
      <c r="Y51" s="2" t="s">
        <v>31</v>
      </c>
      <c r="Z51" s="2" t="s">
        <v>2</v>
      </c>
      <c r="AA51" s="2" t="s">
        <v>49</v>
      </c>
      <c r="AB51" s="2" t="s">
        <v>34</v>
      </c>
      <c r="AC51" t="s">
        <v>50</v>
      </c>
      <c r="AD51" t="s">
        <v>36</v>
      </c>
    </row>
    <row r="52" spans="1:30" ht="18.75" x14ac:dyDescent="0.25">
      <c r="M52" s="117" t="s">
        <v>106</v>
      </c>
      <c r="N52" s="118">
        <f t="shared" ref="N52:V52" si="4">AVERAGE(N47:N51)</f>
        <v>29200</v>
      </c>
      <c r="O52" s="118">
        <f>SUM(O47:O51)/5</f>
        <v>1</v>
      </c>
      <c r="P52" s="118">
        <f>SUM(P47:P51)/5</f>
        <v>1</v>
      </c>
      <c r="Q52" s="119">
        <f t="shared" si="4"/>
        <v>1</v>
      </c>
      <c r="R52" s="120">
        <f t="shared" si="4"/>
        <v>0</v>
      </c>
      <c r="S52" s="120">
        <f t="shared" si="4"/>
        <v>0.2</v>
      </c>
      <c r="T52" s="120">
        <f t="shared" si="4"/>
        <v>0.8</v>
      </c>
      <c r="U52" s="120">
        <f>SUM(U47:U51)/5</f>
        <v>1.6558783682071355E-2</v>
      </c>
      <c r="V52" s="120">
        <f>SUM(V47:V51)/5</f>
        <v>1.6558783682071355E-2</v>
      </c>
    </row>
    <row r="53" spans="1:30" ht="15.75" thickBot="1" x14ac:dyDescent="0.3"/>
    <row r="54" spans="1:30" ht="31.5" x14ac:dyDescent="0.25">
      <c r="B54" s="221"/>
      <c r="C54" s="222"/>
      <c r="D54" s="184" t="s">
        <v>119</v>
      </c>
      <c r="E54" s="238" t="s">
        <v>68</v>
      </c>
      <c r="F54" s="238"/>
      <c r="G54" s="238"/>
      <c r="H54" s="238" t="s">
        <v>5</v>
      </c>
      <c r="I54" s="239"/>
      <c r="J54" s="239"/>
      <c r="K54" s="138" t="s">
        <v>96</v>
      </c>
      <c r="L54" s="263" t="s">
        <v>97</v>
      </c>
      <c r="M54" s="130" t="s">
        <v>189</v>
      </c>
    </row>
    <row r="55" spans="1:30" ht="15.75" x14ac:dyDescent="0.25">
      <c r="B55" s="241" t="s">
        <v>149</v>
      </c>
      <c r="C55" s="242"/>
      <c r="D55" s="185" t="s">
        <v>120</v>
      </c>
      <c r="E55" s="240" t="s">
        <v>121</v>
      </c>
      <c r="F55" s="240"/>
      <c r="G55" s="240"/>
      <c r="H55" s="240" t="s">
        <v>191</v>
      </c>
      <c r="I55" s="240"/>
      <c r="J55" s="240"/>
      <c r="K55" s="185" t="s">
        <v>171</v>
      </c>
      <c r="L55" s="185" t="s">
        <v>188</v>
      </c>
      <c r="M55" s="260" t="s">
        <v>190</v>
      </c>
    </row>
    <row r="56" spans="1:30" ht="15.75" x14ac:dyDescent="0.25">
      <c r="B56" s="223" t="s">
        <v>150</v>
      </c>
      <c r="C56" s="224"/>
      <c r="D56" s="182">
        <v>29600</v>
      </c>
      <c r="E56" s="182">
        <v>1</v>
      </c>
      <c r="F56" s="182">
        <v>1</v>
      </c>
      <c r="G56" s="177">
        <v>1</v>
      </c>
      <c r="H56" s="176">
        <v>0</v>
      </c>
      <c r="I56" s="176">
        <v>0</v>
      </c>
      <c r="J56" s="176">
        <v>2</v>
      </c>
      <c r="K56" s="176">
        <v>1.3222615962341989E-2</v>
      </c>
      <c r="L56" s="176">
        <v>1.3222615962341989E-2</v>
      </c>
      <c r="M56" s="261">
        <v>1</v>
      </c>
    </row>
    <row r="57" spans="1:30" ht="15.75" x14ac:dyDescent="0.25">
      <c r="B57" s="243" t="s">
        <v>151</v>
      </c>
      <c r="C57" s="244"/>
      <c r="D57" s="182">
        <v>25416.666666666668</v>
      </c>
      <c r="E57" s="182">
        <v>1</v>
      </c>
      <c r="F57" s="182">
        <v>0.8571428571428571</v>
      </c>
      <c r="G57" s="177">
        <v>0.83333333333333337</v>
      </c>
      <c r="H57" s="176">
        <v>0</v>
      </c>
      <c r="I57" s="176">
        <v>0.14285714285714285</v>
      </c>
      <c r="J57" s="176">
        <v>0.8571428571428571</v>
      </c>
      <c r="K57" s="176">
        <v>2.5622379315664402E-2</v>
      </c>
      <c r="L57" s="176">
        <v>2.3973034888840453E-2</v>
      </c>
      <c r="M57" s="262">
        <v>7</v>
      </c>
    </row>
    <row r="58" spans="1:30" ht="15.75" x14ac:dyDescent="0.25">
      <c r="B58" s="245" t="s">
        <v>152</v>
      </c>
      <c r="C58" s="246"/>
      <c r="D58" s="182">
        <v>23600</v>
      </c>
      <c r="E58" s="182">
        <v>1</v>
      </c>
      <c r="F58" s="182">
        <v>1</v>
      </c>
      <c r="G58" s="177">
        <v>1</v>
      </c>
      <c r="H58" s="176">
        <v>0</v>
      </c>
      <c r="I58" s="176">
        <v>0.27272727272727271</v>
      </c>
      <c r="J58" s="176">
        <v>0.72727272727272729</v>
      </c>
      <c r="K58" s="176">
        <v>1.6953600669598053E-2</v>
      </c>
      <c r="L58" s="176">
        <v>1.6953600669598053E-2</v>
      </c>
      <c r="M58" s="261">
        <v>11</v>
      </c>
    </row>
    <row r="59" spans="1:30" ht="15.75" x14ac:dyDescent="0.25">
      <c r="B59" s="247" t="s">
        <v>153</v>
      </c>
      <c r="C59" s="248"/>
      <c r="D59" s="182">
        <v>23616.666666666668</v>
      </c>
      <c r="E59" s="182">
        <v>1</v>
      </c>
      <c r="F59" s="182">
        <v>1</v>
      </c>
      <c r="G59" s="177">
        <v>1</v>
      </c>
      <c r="H59" s="176">
        <v>0</v>
      </c>
      <c r="I59" s="176">
        <v>0.1111111111111111</v>
      </c>
      <c r="J59" s="176">
        <v>0.88888888888888884</v>
      </c>
      <c r="K59" s="176">
        <v>3.4001439243986922E-2</v>
      </c>
      <c r="L59" s="176">
        <v>3.4001439243986922E-2</v>
      </c>
      <c r="M59" s="262">
        <v>9</v>
      </c>
    </row>
    <row r="60" spans="1:30" ht="15.75" x14ac:dyDescent="0.25">
      <c r="B60" s="178" t="s">
        <v>154</v>
      </c>
      <c r="C60" s="179"/>
      <c r="D60" s="182">
        <v>29200</v>
      </c>
      <c r="E60" s="182">
        <v>1</v>
      </c>
      <c r="F60" s="182">
        <v>1</v>
      </c>
      <c r="G60" s="177">
        <v>1</v>
      </c>
      <c r="H60" s="176">
        <v>0</v>
      </c>
      <c r="I60" s="176">
        <v>0.2</v>
      </c>
      <c r="J60" s="176">
        <v>0.8</v>
      </c>
      <c r="K60" s="176">
        <v>1.6558783682071355E-2</v>
      </c>
      <c r="L60" s="176">
        <v>1.6558783682071355E-2</v>
      </c>
      <c r="M60" s="261">
        <v>5</v>
      </c>
    </row>
    <row r="61" spans="1:30" ht="16.5" thickBot="1" x14ac:dyDescent="0.3">
      <c r="B61" s="173" t="s">
        <v>155</v>
      </c>
      <c r="C61" s="174"/>
      <c r="D61" s="163">
        <f>N44</f>
        <v>6000</v>
      </c>
      <c r="E61" s="180">
        <v>1</v>
      </c>
      <c r="F61" s="180">
        <v>1</v>
      </c>
      <c r="G61" s="181">
        <v>1</v>
      </c>
      <c r="H61" s="180">
        <v>0</v>
      </c>
      <c r="I61" s="180">
        <v>0</v>
      </c>
      <c r="J61" s="180">
        <v>1</v>
      </c>
      <c r="K61" s="180">
        <v>6.523157208088716E-2</v>
      </c>
      <c r="L61" s="180">
        <v>6.523157208088716E-2</v>
      </c>
      <c r="M61" s="131">
        <v>1</v>
      </c>
    </row>
  </sheetData>
  <mergeCells count="73">
    <mergeCell ref="B56:C56"/>
    <mergeCell ref="B57:C57"/>
    <mergeCell ref="B58:C58"/>
    <mergeCell ref="B59:C59"/>
    <mergeCell ref="B54:C54"/>
    <mergeCell ref="E54:G54"/>
    <mergeCell ref="H54:J54"/>
    <mergeCell ref="B55:C55"/>
    <mergeCell ref="E55:G55"/>
    <mergeCell ref="H55:J55"/>
    <mergeCell ref="V49:V50"/>
    <mergeCell ref="N47:N48"/>
    <mergeCell ref="O47:O48"/>
    <mergeCell ref="P47:P48"/>
    <mergeCell ref="Q47:Q48"/>
    <mergeCell ref="U47:U48"/>
    <mergeCell ref="V47:V48"/>
    <mergeCell ref="O49:O50"/>
    <mergeCell ref="N49:N50"/>
    <mergeCell ref="P49:P50"/>
    <mergeCell ref="Q49:Q50"/>
    <mergeCell ref="U49:U50"/>
    <mergeCell ref="U17:U18"/>
    <mergeCell ref="V17:V18"/>
    <mergeCell ref="U19:U20"/>
    <mergeCell ref="V19:V20"/>
    <mergeCell ref="U23:U24"/>
    <mergeCell ref="V23:V24"/>
    <mergeCell ref="N31:N34"/>
    <mergeCell ref="O31:O34"/>
    <mergeCell ref="P31:P34"/>
    <mergeCell ref="Q31:Q34"/>
    <mergeCell ref="N35:N36"/>
    <mergeCell ref="O35:O36"/>
    <mergeCell ref="P35:P36"/>
    <mergeCell ref="Q35:Q36"/>
    <mergeCell ref="U35:U36"/>
    <mergeCell ref="V35:V36"/>
    <mergeCell ref="U37:U38"/>
    <mergeCell ref="V37:V38"/>
    <mergeCell ref="N37:N38"/>
    <mergeCell ref="O37:O38"/>
    <mergeCell ref="P37:P38"/>
    <mergeCell ref="Q37:Q38"/>
    <mergeCell ref="O23:O24"/>
    <mergeCell ref="P23:P24"/>
    <mergeCell ref="Q23:Q24"/>
    <mergeCell ref="V31:V34"/>
    <mergeCell ref="U31:U34"/>
    <mergeCell ref="V29:V30"/>
    <mergeCell ref="N17:N18"/>
    <mergeCell ref="N19:N20"/>
    <mergeCell ref="U5:U6"/>
    <mergeCell ref="V5:V6"/>
    <mergeCell ref="N29:N30"/>
    <mergeCell ref="O29:O30"/>
    <mergeCell ref="P29:P30"/>
    <mergeCell ref="Q29:Q30"/>
    <mergeCell ref="U29:U30"/>
    <mergeCell ref="N23:N24"/>
    <mergeCell ref="O17:O18"/>
    <mergeCell ref="P17:P18"/>
    <mergeCell ref="Q17:Q18"/>
    <mergeCell ref="O19:O20"/>
    <mergeCell ref="P19:P20"/>
    <mergeCell ref="Q19:Q20"/>
    <mergeCell ref="B1:C1"/>
    <mergeCell ref="O1:Q1"/>
    <mergeCell ref="R1:T1"/>
    <mergeCell ref="N5:N6"/>
    <mergeCell ref="O5:O6"/>
    <mergeCell ref="P5:P6"/>
    <mergeCell ref="Q5:Q6"/>
  </mergeCells>
  <pageMargins left="0.25" right="0.25" top="0.75" bottom="0.75" header="0.3" footer="0.3"/>
  <pageSetup paperSize="8" scale="59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9"/>
  <sheetViews>
    <sheetView workbookViewId="0">
      <pane ySplit="2" topLeftCell="A108" activePane="bottomLeft" state="frozen"/>
      <selection pane="bottomLeft" activeCell="U110" sqref="U110"/>
    </sheetView>
  </sheetViews>
  <sheetFormatPr defaultRowHeight="15" x14ac:dyDescent="0.25"/>
  <cols>
    <col min="3" max="3" width="22.85546875" customWidth="1"/>
    <col min="7" max="7" width="19.42578125" customWidth="1"/>
    <col min="9" max="10" width="6.28515625" customWidth="1"/>
    <col min="11" max="11" width="31.28515625" customWidth="1"/>
    <col min="12" max="12" width="34.140625" customWidth="1"/>
    <col min="13" max="13" width="6.140625" customWidth="1"/>
    <col min="21" max="21" width="25.7109375" customWidth="1"/>
    <col min="22" max="22" width="31.5703125" customWidth="1"/>
  </cols>
  <sheetData>
    <row r="1" spans="1:31" x14ac:dyDescent="0.25">
      <c r="B1" s="3" t="s">
        <v>4</v>
      </c>
      <c r="C1" s="3"/>
      <c r="D1" s="4"/>
      <c r="E1" s="4"/>
      <c r="F1" s="4"/>
      <c r="G1" s="4"/>
      <c r="N1" t="s">
        <v>69</v>
      </c>
      <c r="O1" s="3" t="s">
        <v>68</v>
      </c>
      <c r="P1" s="3"/>
      <c r="Q1" s="3"/>
      <c r="R1" s="3" t="s">
        <v>5</v>
      </c>
      <c r="S1" s="3"/>
      <c r="T1" s="3"/>
      <c r="U1" s="4" t="s">
        <v>96</v>
      </c>
      <c r="V1" s="4" t="s">
        <v>97</v>
      </c>
    </row>
    <row r="2" spans="1:31" x14ac:dyDescent="0.25">
      <c r="A2" t="s">
        <v>67</v>
      </c>
      <c r="B2" t="s">
        <v>6</v>
      </c>
      <c r="C2" t="s">
        <v>7</v>
      </c>
      <c r="D2" t="s">
        <v>71</v>
      </c>
      <c r="E2" t="s">
        <v>72</v>
      </c>
      <c r="F2" t="s">
        <v>73</v>
      </c>
      <c r="G2" t="s">
        <v>74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70</v>
      </c>
      <c r="O2" t="s">
        <v>0</v>
      </c>
      <c r="P2" t="s">
        <v>1</v>
      </c>
      <c r="Q2" t="s">
        <v>95</v>
      </c>
      <c r="R2" t="s">
        <v>14</v>
      </c>
      <c r="S2" t="s">
        <v>15</v>
      </c>
      <c r="T2" t="s">
        <v>16</v>
      </c>
      <c r="U2" s="109" t="s">
        <v>98</v>
      </c>
      <c r="V2" s="109" t="s">
        <v>99</v>
      </c>
      <c r="W2" t="s">
        <v>17</v>
      </c>
      <c r="X2" t="s">
        <v>18</v>
      </c>
      <c r="Y2" t="s">
        <v>19</v>
      </c>
      <c r="Z2" t="s">
        <v>20</v>
      </c>
      <c r="AA2" t="s">
        <v>21</v>
      </c>
      <c r="AB2" t="s">
        <v>22</v>
      </c>
      <c r="AC2" t="s">
        <v>23</v>
      </c>
      <c r="AD2" t="s">
        <v>24</v>
      </c>
    </row>
    <row r="3" spans="1:31" x14ac:dyDescent="0.25">
      <c r="A3" s="110" t="s">
        <v>175</v>
      </c>
    </row>
    <row r="4" spans="1:31" x14ac:dyDescent="0.25">
      <c r="A4">
        <v>2011</v>
      </c>
      <c r="B4" s="19">
        <v>3017</v>
      </c>
      <c r="C4" s="19">
        <v>3018</v>
      </c>
      <c r="D4" s="95" t="s">
        <v>75</v>
      </c>
      <c r="E4" s="95" t="s">
        <v>76</v>
      </c>
      <c r="F4" s="95" t="s">
        <v>77</v>
      </c>
      <c r="G4" s="96">
        <v>371</v>
      </c>
      <c r="H4" s="20">
        <v>40821</v>
      </c>
      <c r="I4" s="21" t="s">
        <v>44</v>
      </c>
      <c r="J4" s="19">
        <v>1000</v>
      </c>
      <c r="K4" s="19" t="s">
        <v>26</v>
      </c>
      <c r="L4" s="19" t="s">
        <v>62</v>
      </c>
      <c r="M4" s="19" t="s">
        <v>63</v>
      </c>
      <c r="N4" s="199">
        <v>9100</v>
      </c>
      <c r="O4" s="199">
        <v>2</v>
      </c>
      <c r="P4" s="199">
        <v>2</v>
      </c>
      <c r="Q4" s="200">
        <f>P4/O4</f>
        <v>1</v>
      </c>
      <c r="R4" s="19">
        <v>0</v>
      </c>
      <c r="S4" s="19">
        <v>0</v>
      </c>
      <c r="T4" s="19">
        <v>1</v>
      </c>
      <c r="U4" s="237">
        <f>O4/(365*7*N4)*1000000</f>
        <v>8.6019655491279767E-2</v>
      </c>
      <c r="V4" s="237">
        <f>P4/(365*7*N4)*1000000</f>
        <v>8.6019655491279767E-2</v>
      </c>
      <c r="W4" s="21" t="s">
        <v>29</v>
      </c>
      <c r="X4" s="21" t="s">
        <v>45</v>
      </c>
      <c r="Y4" s="21" t="s">
        <v>31</v>
      </c>
      <c r="Z4" s="21" t="s">
        <v>2</v>
      </c>
      <c r="AA4" s="21" t="s">
        <v>49</v>
      </c>
      <c r="AB4" s="21" t="s">
        <v>34</v>
      </c>
      <c r="AC4" s="21" t="s">
        <v>35</v>
      </c>
      <c r="AD4" s="21" t="s">
        <v>47</v>
      </c>
      <c r="AE4" s="94"/>
    </row>
    <row r="5" spans="1:31" x14ac:dyDescent="0.25">
      <c r="A5">
        <v>2014</v>
      </c>
      <c r="B5" s="19">
        <v>3017</v>
      </c>
      <c r="C5" s="19">
        <v>3018</v>
      </c>
      <c r="D5" s="95" t="s">
        <v>75</v>
      </c>
      <c r="E5" s="95" t="s">
        <v>76</v>
      </c>
      <c r="F5" s="95" t="s">
        <v>77</v>
      </c>
      <c r="G5" s="96">
        <v>373</v>
      </c>
      <c r="H5" s="20">
        <v>41897</v>
      </c>
      <c r="I5" s="21" t="s">
        <v>25</v>
      </c>
      <c r="J5" s="19">
        <v>1510</v>
      </c>
      <c r="K5" s="19" t="s">
        <v>26</v>
      </c>
      <c r="L5" s="21" t="s">
        <v>38</v>
      </c>
      <c r="M5" s="19" t="s">
        <v>39</v>
      </c>
      <c r="N5" s="199"/>
      <c r="O5" s="199"/>
      <c r="P5" s="199"/>
      <c r="Q5" s="200"/>
      <c r="R5" s="19">
        <v>0</v>
      </c>
      <c r="S5" s="19">
        <v>0</v>
      </c>
      <c r="T5" s="19">
        <v>1</v>
      </c>
      <c r="U5" s="237"/>
      <c r="V5" s="237"/>
      <c r="W5" s="21" t="s">
        <v>29</v>
      </c>
      <c r="X5" s="21" t="s">
        <v>45</v>
      </c>
      <c r="Y5" s="21" t="s">
        <v>40</v>
      </c>
      <c r="Z5" s="19" t="s">
        <v>32</v>
      </c>
      <c r="AA5" s="19" t="s">
        <v>33</v>
      </c>
      <c r="AB5" s="21" t="s">
        <v>34</v>
      </c>
      <c r="AC5" s="21" t="s">
        <v>35</v>
      </c>
      <c r="AD5" s="21" t="s">
        <v>43</v>
      </c>
      <c r="AE5" s="93"/>
    </row>
    <row r="6" spans="1:31" x14ac:dyDescent="0.25">
      <c r="A6">
        <v>2012</v>
      </c>
      <c r="B6" s="9">
        <v>3020</v>
      </c>
      <c r="C6" s="9">
        <v>3021</v>
      </c>
      <c r="D6" s="95" t="s">
        <v>78</v>
      </c>
      <c r="E6" s="95" t="s">
        <v>75</v>
      </c>
      <c r="F6" s="95" t="s">
        <v>79</v>
      </c>
      <c r="G6" s="96">
        <v>684</v>
      </c>
      <c r="H6" s="10">
        <v>40928</v>
      </c>
      <c r="I6" s="11" t="s">
        <v>54</v>
      </c>
      <c r="J6" s="9">
        <v>1100</v>
      </c>
      <c r="K6" s="9" t="s">
        <v>26</v>
      </c>
      <c r="L6" s="9" t="s">
        <v>27</v>
      </c>
      <c r="M6" s="9" t="s">
        <v>28</v>
      </c>
      <c r="N6" s="199">
        <v>14900</v>
      </c>
      <c r="O6" s="199">
        <v>2</v>
      </c>
      <c r="P6" s="199">
        <v>2</v>
      </c>
      <c r="Q6" s="200">
        <f>P6/O6</f>
        <v>1</v>
      </c>
      <c r="R6" s="9">
        <v>0</v>
      </c>
      <c r="S6" s="9">
        <v>1</v>
      </c>
      <c r="T6" s="9">
        <v>2</v>
      </c>
      <c r="U6" s="237">
        <f>O6/(365*7*N6)*1000000</f>
        <v>5.2535494293331937E-2</v>
      </c>
      <c r="V6" s="237">
        <f>P6/(365*7*N6)*1000000</f>
        <v>5.2535494293331937E-2</v>
      </c>
      <c r="W6" s="11" t="s">
        <v>29</v>
      </c>
      <c r="X6" s="11" t="s">
        <v>45</v>
      </c>
      <c r="Y6" s="11" t="s">
        <v>31</v>
      </c>
      <c r="Z6" s="9" t="s">
        <v>32</v>
      </c>
      <c r="AA6" s="9" t="s">
        <v>33</v>
      </c>
      <c r="AB6" s="11" t="s">
        <v>34</v>
      </c>
      <c r="AC6" s="11" t="s">
        <v>35</v>
      </c>
      <c r="AD6" s="9" t="s">
        <v>36</v>
      </c>
      <c r="AE6" s="93"/>
    </row>
    <row r="7" spans="1:31" x14ac:dyDescent="0.25">
      <c r="A7">
        <v>2014</v>
      </c>
      <c r="B7" s="9">
        <v>3020</v>
      </c>
      <c r="C7" s="9">
        <v>3021</v>
      </c>
      <c r="D7" s="95" t="s">
        <v>78</v>
      </c>
      <c r="E7" s="95" t="s">
        <v>75</v>
      </c>
      <c r="F7" s="95" t="s">
        <v>79</v>
      </c>
      <c r="G7" s="96">
        <v>686</v>
      </c>
      <c r="H7" s="10">
        <v>41733</v>
      </c>
      <c r="I7" s="11" t="s">
        <v>54</v>
      </c>
      <c r="J7" s="9">
        <v>760</v>
      </c>
      <c r="K7" s="9" t="s">
        <v>26</v>
      </c>
      <c r="L7" s="9" t="s">
        <v>27</v>
      </c>
      <c r="M7" s="9" t="s">
        <v>28</v>
      </c>
      <c r="N7" s="199"/>
      <c r="O7" s="199"/>
      <c r="P7" s="199"/>
      <c r="Q7" s="200"/>
      <c r="R7" s="9">
        <v>0</v>
      </c>
      <c r="S7" s="9">
        <v>0</v>
      </c>
      <c r="T7" s="9">
        <v>1</v>
      </c>
      <c r="U7" s="237"/>
      <c r="V7" s="237"/>
      <c r="W7" s="11" t="s">
        <v>29</v>
      </c>
      <c r="X7" s="11" t="s">
        <v>45</v>
      </c>
      <c r="Y7" s="11" t="s">
        <v>31</v>
      </c>
      <c r="Z7" s="9" t="s">
        <v>32</v>
      </c>
      <c r="AA7" s="9" t="s">
        <v>33</v>
      </c>
      <c r="AB7" s="11" t="s">
        <v>34</v>
      </c>
      <c r="AC7" s="11" t="s">
        <v>35</v>
      </c>
      <c r="AD7" s="11" t="s">
        <v>47</v>
      </c>
      <c r="AE7" s="93"/>
    </row>
    <row r="8" spans="1:31" x14ac:dyDescent="0.25">
      <c r="A8">
        <v>2010</v>
      </c>
      <c r="B8" s="24">
        <v>3023</v>
      </c>
      <c r="C8" s="24"/>
      <c r="D8" s="24"/>
      <c r="E8" s="97" t="s">
        <v>78</v>
      </c>
      <c r="F8" s="97" t="s">
        <v>80</v>
      </c>
      <c r="G8" s="24"/>
      <c r="H8" s="25">
        <v>40277</v>
      </c>
      <c r="I8" s="26" t="s">
        <v>60</v>
      </c>
      <c r="J8" s="24">
        <v>1450</v>
      </c>
      <c r="K8" s="27" t="s">
        <v>26</v>
      </c>
      <c r="L8" s="24" t="s">
        <v>27</v>
      </c>
      <c r="M8" s="24" t="s">
        <v>28</v>
      </c>
      <c r="N8" s="186">
        <v>33900</v>
      </c>
      <c r="O8" s="186">
        <v>1</v>
      </c>
      <c r="P8" s="186">
        <v>0</v>
      </c>
      <c r="Q8" s="187">
        <f>P8/O8</f>
        <v>0</v>
      </c>
      <c r="R8" s="24">
        <v>0</v>
      </c>
      <c r="S8" s="24">
        <v>0</v>
      </c>
      <c r="T8" s="24">
        <v>0</v>
      </c>
      <c r="U8" s="191">
        <f>O8/(365*7*N8)*1000000</f>
        <v>1.1545410987767638E-2</v>
      </c>
      <c r="V8" s="191">
        <f>P8/(365*7*N8)*1000000</f>
        <v>0</v>
      </c>
      <c r="W8" s="26" t="s">
        <v>29</v>
      </c>
      <c r="X8" s="26" t="s">
        <v>45</v>
      </c>
      <c r="Y8" s="26" t="s">
        <v>31</v>
      </c>
      <c r="Z8" s="26" t="s">
        <v>41</v>
      </c>
      <c r="AA8" s="24" t="s">
        <v>42</v>
      </c>
      <c r="AB8" s="26" t="s">
        <v>34</v>
      </c>
      <c r="AC8" s="24" t="s">
        <v>56</v>
      </c>
      <c r="AD8" s="26" t="s">
        <v>51</v>
      </c>
      <c r="AE8" s="93"/>
    </row>
    <row r="9" spans="1:31" x14ac:dyDescent="0.25">
      <c r="B9" s="5">
        <v>2026</v>
      </c>
      <c r="C9" s="5">
        <v>3016</v>
      </c>
      <c r="D9" s="95" t="s">
        <v>75</v>
      </c>
      <c r="E9" s="95" t="s">
        <v>82</v>
      </c>
      <c r="F9" s="95" t="s">
        <v>83</v>
      </c>
      <c r="G9" s="96">
        <v>681</v>
      </c>
      <c r="H9" s="6">
        <v>40505</v>
      </c>
      <c r="I9" s="7" t="s">
        <v>44</v>
      </c>
      <c r="J9" s="5">
        <v>900</v>
      </c>
      <c r="K9" s="8" t="s">
        <v>26</v>
      </c>
      <c r="L9" s="5" t="s">
        <v>27</v>
      </c>
      <c r="M9" s="5" t="s">
        <v>28</v>
      </c>
      <c r="N9" s="199">
        <v>9800</v>
      </c>
      <c r="O9" s="199">
        <v>2</v>
      </c>
      <c r="P9" s="199">
        <v>2</v>
      </c>
      <c r="Q9" s="200">
        <f>P9/O9</f>
        <v>1</v>
      </c>
      <c r="R9" s="5">
        <v>0</v>
      </c>
      <c r="S9" s="5">
        <v>0</v>
      </c>
      <c r="T9" s="5">
        <v>1</v>
      </c>
      <c r="U9" s="237">
        <f>O9/(365*7*N9)*1000000</f>
        <v>7.9875394384759768E-2</v>
      </c>
      <c r="V9" s="237">
        <f>P9/(365*7*N9)*1000000</f>
        <v>7.9875394384759768E-2</v>
      </c>
      <c r="W9" s="7" t="s">
        <v>29</v>
      </c>
      <c r="X9" s="7" t="s">
        <v>45</v>
      </c>
      <c r="Y9" s="7" t="s">
        <v>66</v>
      </c>
      <c r="Z9" s="5" t="s">
        <v>32</v>
      </c>
      <c r="AA9" s="5" t="s">
        <v>33</v>
      </c>
      <c r="AB9" s="7" t="s">
        <v>34</v>
      </c>
      <c r="AC9" s="7" t="s">
        <v>35</v>
      </c>
      <c r="AD9" s="5" t="s">
        <v>36</v>
      </c>
      <c r="AE9" s="93"/>
    </row>
    <row r="10" spans="1:31" x14ac:dyDescent="0.25">
      <c r="A10">
        <v>2011</v>
      </c>
      <c r="B10" s="5">
        <v>2026</v>
      </c>
      <c r="C10" s="5">
        <v>3016</v>
      </c>
      <c r="D10" s="95" t="s">
        <v>75</v>
      </c>
      <c r="E10" s="95" t="s">
        <v>82</v>
      </c>
      <c r="F10" s="95" t="s">
        <v>83</v>
      </c>
      <c r="G10" s="96">
        <v>682</v>
      </c>
      <c r="H10" s="6">
        <v>40646</v>
      </c>
      <c r="I10" s="7" t="s">
        <v>44</v>
      </c>
      <c r="J10" s="5">
        <v>1050</v>
      </c>
      <c r="K10" s="5" t="s">
        <v>26</v>
      </c>
      <c r="L10" s="5" t="s">
        <v>27</v>
      </c>
      <c r="M10" s="5" t="s">
        <v>28</v>
      </c>
      <c r="N10" s="199"/>
      <c r="O10" s="199"/>
      <c r="P10" s="199"/>
      <c r="Q10" s="200"/>
      <c r="R10" s="5">
        <v>0</v>
      </c>
      <c r="S10" s="5">
        <v>0</v>
      </c>
      <c r="T10" s="5">
        <v>1</v>
      </c>
      <c r="U10" s="237"/>
      <c r="V10" s="237"/>
      <c r="W10" s="7" t="s">
        <v>29</v>
      </c>
      <c r="X10" s="7" t="s">
        <v>45</v>
      </c>
      <c r="Y10" s="7" t="s">
        <v>31</v>
      </c>
      <c r="Z10" s="5" t="s">
        <v>32</v>
      </c>
      <c r="AA10" s="5" t="s">
        <v>33</v>
      </c>
      <c r="AB10" s="7" t="s">
        <v>34</v>
      </c>
      <c r="AC10" s="7" t="s">
        <v>35</v>
      </c>
      <c r="AD10" s="5" t="s">
        <v>36</v>
      </c>
      <c r="AE10" s="93"/>
    </row>
    <row r="11" spans="1:31" x14ac:dyDescent="0.25">
      <c r="A11">
        <v>2011</v>
      </c>
      <c r="B11" s="37">
        <v>3016</v>
      </c>
      <c r="C11" s="37"/>
      <c r="D11" s="37"/>
      <c r="E11" s="97" t="s">
        <v>75</v>
      </c>
      <c r="F11" s="97" t="s">
        <v>83</v>
      </c>
      <c r="G11" s="37"/>
      <c r="H11" s="38">
        <v>40576</v>
      </c>
      <c r="I11" s="39" t="s">
        <v>44</v>
      </c>
      <c r="J11" s="37">
        <v>1855</v>
      </c>
      <c r="K11" s="37" t="s">
        <v>26</v>
      </c>
      <c r="L11" s="37" t="s">
        <v>27</v>
      </c>
      <c r="M11" s="37" t="s">
        <v>28</v>
      </c>
      <c r="N11" s="186">
        <v>21200</v>
      </c>
      <c r="O11" s="186">
        <v>1</v>
      </c>
      <c r="P11" s="186">
        <v>1</v>
      </c>
      <c r="Q11" s="187">
        <f>P11/O11</f>
        <v>1</v>
      </c>
      <c r="R11" s="37">
        <v>0</v>
      </c>
      <c r="S11" s="37">
        <v>0</v>
      </c>
      <c r="T11" s="37">
        <v>1</v>
      </c>
      <c r="U11" s="191">
        <f>O11/(365*7*N11)*1000000</f>
        <v>1.8461765683269949E-2</v>
      </c>
      <c r="V11" s="191">
        <f>P11/(365*7*N11)*1000000</f>
        <v>1.8461765683269949E-2</v>
      </c>
      <c r="W11" s="39" t="s">
        <v>29</v>
      </c>
      <c r="X11" s="39" t="s">
        <v>45</v>
      </c>
      <c r="Y11" s="39" t="s">
        <v>31</v>
      </c>
      <c r="Z11" s="39" t="s">
        <v>2</v>
      </c>
      <c r="AA11" s="39" t="s">
        <v>49</v>
      </c>
      <c r="AB11" s="39" t="s">
        <v>34</v>
      </c>
      <c r="AC11" s="37" t="s">
        <v>46</v>
      </c>
      <c r="AD11" s="39" t="s">
        <v>47</v>
      </c>
      <c r="AE11" s="93"/>
    </row>
    <row r="12" spans="1:31" x14ac:dyDescent="0.25">
      <c r="A12">
        <v>2012</v>
      </c>
      <c r="B12" s="31">
        <v>3009</v>
      </c>
      <c r="C12" s="31">
        <v>3023</v>
      </c>
      <c r="D12" s="95" t="s">
        <v>78</v>
      </c>
      <c r="E12" s="95" t="s">
        <v>84</v>
      </c>
      <c r="F12" s="95" t="s">
        <v>80</v>
      </c>
      <c r="G12" s="96">
        <v>221</v>
      </c>
      <c r="H12" s="32">
        <v>41165</v>
      </c>
      <c r="I12" s="33" t="s">
        <v>37</v>
      </c>
      <c r="J12" s="31">
        <v>928</v>
      </c>
      <c r="K12" s="31" t="s">
        <v>26</v>
      </c>
      <c r="L12" s="31" t="s">
        <v>27</v>
      </c>
      <c r="M12" s="31" t="s">
        <v>28</v>
      </c>
      <c r="N12" s="189">
        <v>18000</v>
      </c>
      <c r="O12" s="189">
        <v>1</v>
      </c>
      <c r="P12" s="189">
        <v>1</v>
      </c>
      <c r="Q12" s="190">
        <f>P12/O12</f>
        <v>1</v>
      </c>
      <c r="R12" s="31">
        <v>0</v>
      </c>
      <c r="S12" s="31">
        <v>0</v>
      </c>
      <c r="T12" s="31">
        <v>1</v>
      </c>
      <c r="U12" s="191">
        <f>O12/(365*7*N12)*1000000</f>
        <v>2.1743857360295719E-2</v>
      </c>
      <c r="V12" s="191">
        <f>P12/(365*7*N12)*1000000</f>
        <v>2.1743857360295719E-2</v>
      </c>
      <c r="W12" s="33" t="s">
        <v>29</v>
      </c>
      <c r="X12" s="33" t="s">
        <v>45</v>
      </c>
      <c r="Y12" s="33" t="s">
        <v>31</v>
      </c>
      <c r="Z12" s="31" t="s">
        <v>32</v>
      </c>
      <c r="AA12" s="31" t="s">
        <v>33</v>
      </c>
      <c r="AB12" s="33" t="s">
        <v>34</v>
      </c>
      <c r="AC12" s="33" t="s">
        <v>35</v>
      </c>
      <c r="AD12" s="31" t="s">
        <v>57</v>
      </c>
      <c r="AE12" s="93"/>
    </row>
    <row r="13" spans="1:31" x14ac:dyDescent="0.25">
      <c r="A13">
        <v>2011</v>
      </c>
      <c r="B13" s="58">
        <v>3009</v>
      </c>
      <c r="C13" s="58">
        <v>3010</v>
      </c>
      <c r="D13" s="95" t="s">
        <v>85</v>
      </c>
      <c r="E13" s="95" t="s">
        <v>84</v>
      </c>
      <c r="F13" s="95" t="s">
        <v>87</v>
      </c>
      <c r="G13" s="96">
        <v>520</v>
      </c>
      <c r="H13" s="59">
        <v>40645</v>
      </c>
      <c r="I13" s="60" t="s">
        <v>52</v>
      </c>
      <c r="J13" s="58">
        <v>900</v>
      </c>
      <c r="K13" s="58" t="s">
        <v>26</v>
      </c>
      <c r="L13" s="58" t="s">
        <v>27</v>
      </c>
      <c r="M13" s="58" t="s">
        <v>28</v>
      </c>
      <c r="N13" s="199">
        <v>6000</v>
      </c>
      <c r="O13" s="199">
        <v>2</v>
      </c>
      <c r="P13" s="199">
        <v>2</v>
      </c>
      <c r="Q13" s="200">
        <f>P13/O13</f>
        <v>1</v>
      </c>
      <c r="R13" s="58">
        <v>0</v>
      </c>
      <c r="S13" s="58">
        <v>0</v>
      </c>
      <c r="T13" s="58">
        <v>1</v>
      </c>
      <c r="U13" s="237">
        <f>O13/(365*7*N13)*1000000</f>
        <v>0.13046314416177432</v>
      </c>
      <c r="V13" s="237">
        <f>P13/(365*7*N13)*1000000</f>
        <v>0.13046314416177432</v>
      </c>
      <c r="W13" s="60" t="s">
        <v>29</v>
      </c>
      <c r="X13" s="60" t="s">
        <v>45</v>
      </c>
      <c r="Y13" s="60" t="s">
        <v>31</v>
      </c>
      <c r="Z13" s="58" t="s">
        <v>32</v>
      </c>
      <c r="AA13" s="58" t="s">
        <v>33</v>
      </c>
      <c r="AB13" s="60" t="s">
        <v>34</v>
      </c>
      <c r="AC13" s="60" t="s">
        <v>35</v>
      </c>
      <c r="AD13" s="60" t="s">
        <v>47</v>
      </c>
      <c r="AE13" s="93"/>
    </row>
    <row r="14" spans="1:31" x14ac:dyDescent="0.25">
      <c r="A14">
        <v>2016</v>
      </c>
      <c r="B14" s="58">
        <v>3009</v>
      </c>
      <c r="C14" s="58">
        <v>3010</v>
      </c>
      <c r="D14" s="95" t="s">
        <v>85</v>
      </c>
      <c r="E14" s="95" t="s">
        <v>84</v>
      </c>
      <c r="F14" s="95" t="s">
        <v>87</v>
      </c>
      <c r="G14" s="96">
        <v>521</v>
      </c>
      <c r="H14" s="59">
        <v>42517</v>
      </c>
      <c r="I14" s="60" t="s">
        <v>54</v>
      </c>
      <c r="J14" s="58">
        <v>1520</v>
      </c>
      <c r="K14" s="58" t="s">
        <v>26</v>
      </c>
      <c r="L14" s="58" t="s">
        <v>27</v>
      </c>
      <c r="M14" s="58" t="s">
        <v>28</v>
      </c>
      <c r="N14" s="199"/>
      <c r="O14" s="199"/>
      <c r="P14" s="199"/>
      <c r="Q14" s="200"/>
      <c r="R14" s="58">
        <v>0</v>
      </c>
      <c r="S14" s="58">
        <v>0</v>
      </c>
      <c r="T14" s="58">
        <v>1</v>
      </c>
      <c r="U14" s="237"/>
      <c r="V14" s="237"/>
      <c r="W14" s="60" t="s">
        <v>29</v>
      </c>
      <c r="X14" s="60" t="s">
        <v>45</v>
      </c>
      <c r="Y14" s="60" t="s">
        <v>31</v>
      </c>
      <c r="Z14" s="58" t="s">
        <v>32</v>
      </c>
      <c r="AA14" s="58" t="s">
        <v>33</v>
      </c>
      <c r="AB14" s="60" t="s">
        <v>34</v>
      </c>
      <c r="AC14" s="60" t="s">
        <v>35</v>
      </c>
      <c r="AD14" s="58" t="s">
        <v>36</v>
      </c>
      <c r="AE14" s="93"/>
    </row>
    <row r="15" spans="1:31" x14ac:dyDescent="0.25">
      <c r="A15">
        <v>2014</v>
      </c>
      <c r="B15" s="85">
        <v>3009</v>
      </c>
      <c r="C15" s="85">
        <v>3023</v>
      </c>
      <c r="D15" s="95" t="s">
        <v>85</v>
      </c>
      <c r="E15" s="95" t="s">
        <v>84</v>
      </c>
      <c r="F15" s="95" t="s">
        <v>87</v>
      </c>
      <c r="G15" s="96">
        <v>520</v>
      </c>
      <c r="H15" s="86">
        <v>41961</v>
      </c>
      <c r="I15" s="87" t="s">
        <v>52</v>
      </c>
      <c r="J15" s="85">
        <v>1830</v>
      </c>
      <c r="K15" s="85" t="s">
        <v>26</v>
      </c>
      <c r="L15" s="85" t="s">
        <v>27</v>
      </c>
      <c r="M15" s="85" t="s">
        <v>28</v>
      </c>
      <c r="N15" s="189">
        <v>6000</v>
      </c>
      <c r="O15" s="189">
        <v>1</v>
      </c>
      <c r="P15" s="189">
        <v>1</v>
      </c>
      <c r="Q15" s="190">
        <f>P15/O15</f>
        <v>1</v>
      </c>
      <c r="R15" s="85">
        <v>0</v>
      </c>
      <c r="S15" s="85">
        <v>0</v>
      </c>
      <c r="T15" s="85">
        <v>1</v>
      </c>
      <c r="U15" s="191">
        <f>O15/(365*7*N15)*1000000</f>
        <v>6.523157208088716E-2</v>
      </c>
      <c r="V15" s="191">
        <f>P15/(365*7*N15)*1000000</f>
        <v>6.523157208088716E-2</v>
      </c>
      <c r="W15" s="87" t="s">
        <v>29</v>
      </c>
      <c r="X15" s="87" t="s">
        <v>45</v>
      </c>
      <c r="Y15" s="87" t="s">
        <v>31</v>
      </c>
      <c r="Z15" s="85" t="s">
        <v>32</v>
      </c>
      <c r="AA15" s="85" t="s">
        <v>33</v>
      </c>
      <c r="AB15" s="87" t="s">
        <v>34</v>
      </c>
      <c r="AC15" s="87" t="s">
        <v>35</v>
      </c>
      <c r="AD15" s="85" t="s">
        <v>36</v>
      </c>
      <c r="AE15" s="93"/>
    </row>
    <row r="16" spans="1:31" x14ac:dyDescent="0.25">
      <c r="A16">
        <v>2016</v>
      </c>
      <c r="B16" s="89">
        <v>3021</v>
      </c>
      <c r="C16" s="89"/>
      <c r="D16" s="89"/>
      <c r="E16" s="97" t="s">
        <v>78</v>
      </c>
      <c r="F16" s="97" t="s">
        <v>79</v>
      </c>
      <c r="G16" s="89"/>
      <c r="H16" s="90">
        <v>42647</v>
      </c>
      <c r="I16" s="91" t="s">
        <v>52</v>
      </c>
      <c r="J16" s="89">
        <v>1215</v>
      </c>
      <c r="K16" s="89" t="s">
        <v>26</v>
      </c>
      <c r="L16" s="89" t="s">
        <v>27</v>
      </c>
      <c r="M16" s="89" t="s">
        <v>28</v>
      </c>
      <c r="N16" s="201">
        <v>34000</v>
      </c>
      <c r="O16" s="201">
        <v>2</v>
      </c>
      <c r="P16" s="201">
        <v>2</v>
      </c>
      <c r="Q16" s="202">
        <f>P16/O16</f>
        <v>1</v>
      </c>
      <c r="R16" s="89">
        <v>0</v>
      </c>
      <c r="S16" s="89">
        <v>0</v>
      </c>
      <c r="T16" s="89">
        <v>1</v>
      </c>
      <c r="U16" s="237">
        <f>O16/(365*7*N16)*1000000</f>
        <v>2.3022907793254287E-2</v>
      </c>
      <c r="V16" s="237">
        <f>P16/(365*7*N16)*1000000</f>
        <v>2.3022907793254287E-2</v>
      </c>
      <c r="W16" s="91" t="s">
        <v>29</v>
      </c>
      <c r="X16" s="91" t="s">
        <v>45</v>
      </c>
      <c r="Y16" s="91" t="s">
        <v>31</v>
      </c>
      <c r="Z16" s="89" t="s">
        <v>32</v>
      </c>
      <c r="AA16" s="89" t="s">
        <v>33</v>
      </c>
      <c r="AB16" s="91" t="s">
        <v>34</v>
      </c>
      <c r="AC16" s="91" t="s">
        <v>35</v>
      </c>
      <c r="AD16" s="89" t="s">
        <v>36</v>
      </c>
      <c r="AE16" s="93"/>
    </row>
    <row r="17" spans="1:31" x14ac:dyDescent="0.25">
      <c r="B17" s="89">
        <v>3021</v>
      </c>
      <c r="C17" s="89"/>
      <c r="D17" s="89"/>
      <c r="E17" s="97" t="s">
        <v>78</v>
      </c>
      <c r="F17" s="97" t="s">
        <v>79</v>
      </c>
      <c r="G17" s="89"/>
      <c r="H17" s="90">
        <v>42654</v>
      </c>
      <c r="I17" s="91" t="s">
        <v>52</v>
      </c>
      <c r="J17" s="89">
        <v>1845</v>
      </c>
      <c r="K17" s="89" t="s">
        <v>26</v>
      </c>
      <c r="L17" s="89" t="s">
        <v>27</v>
      </c>
      <c r="M17" s="89" t="s">
        <v>28</v>
      </c>
      <c r="N17" s="201"/>
      <c r="O17" s="201"/>
      <c r="P17" s="201"/>
      <c r="Q17" s="202"/>
      <c r="R17" s="89">
        <v>0</v>
      </c>
      <c r="S17" s="89">
        <v>0</v>
      </c>
      <c r="T17" s="89">
        <v>1</v>
      </c>
      <c r="U17" s="237"/>
      <c r="V17" s="237"/>
      <c r="W17" s="91" t="s">
        <v>29</v>
      </c>
      <c r="X17" s="91" t="s">
        <v>45</v>
      </c>
      <c r="Y17" s="91" t="s">
        <v>31</v>
      </c>
      <c r="Z17" s="89" t="s">
        <v>32</v>
      </c>
      <c r="AA17" s="89" t="s">
        <v>33</v>
      </c>
      <c r="AB17" s="91" t="s">
        <v>34</v>
      </c>
      <c r="AC17" s="91" t="s">
        <v>35</v>
      </c>
      <c r="AD17" s="89" t="s">
        <v>36</v>
      </c>
      <c r="AE17" s="93"/>
    </row>
    <row r="18" spans="1:31" ht="19.5" customHeight="1" x14ac:dyDescent="0.25">
      <c r="M18" s="117" t="s">
        <v>106</v>
      </c>
      <c r="N18" s="118">
        <f t="shared" ref="N18:V18" si="0">AVERAGE(N4:N17)</f>
        <v>16988.888888888891</v>
      </c>
      <c r="O18" s="118">
        <f>SUM(O4:O17)/14</f>
        <v>1</v>
      </c>
      <c r="P18" s="118">
        <f>SUM(P4:P17)/14</f>
        <v>0.9285714285714286</v>
      </c>
      <c r="Q18" s="119">
        <f t="shared" si="0"/>
        <v>0.88888888888888884</v>
      </c>
      <c r="R18" s="120">
        <f t="shared" si="0"/>
        <v>0</v>
      </c>
      <c r="S18" s="120">
        <f t="shared" si="0"/>
        <v>7.1428571428571425E-2</v>
      </c>
      <c r="T18" s="120">
        <f t="shared" si="0"/>
        <v>1</v>
      </c>
      <c r="U18" s="120">
        <f>SUM(U4:U17)/14</f>
        <v>3.4921371588330037E-2</v>
      </c>
      <c r="V18" s="120">
        <f>SUM(V4:V17)/14</f>
        <v>3.4096699374918063E-2</v>
      </c>
    </row>
    <row r="19" spans="1:31" ht="19.5" customHeight="1" x14ac:dyDescent="0.25">
      <c r="A19" s="110" t="s">
        <v>176</v>
      </c>
      <c r="M19" s="117"/>
      <c r="N19" s="118"/>
      <c r="O19" s="118"/>
      <c r="P19" s="118"/>
      <c r="Q19" s="119"/>
      <c r="R19" s="120"/>
      <c r="S19" s="120"/>
      <c r="T19" s="120"/>
      <c r="U19" s="120"/>
      <c r="V19" s="120"/>
    </row>
    <row r="20" spans="1:31" x14ac:dyDescent="0.25">
      <c r="A20">
        <v>2012</v>
      </c>
      <c r="B20" s="64">
        <v>3008</v>
      </c>
      <c r="C20" s="64">
        <v>3009</v>
      </c>
      <c r="D20" s="95" t="s">
        <v>85</v>
      </c>
      <c r="E20" s="95" t="s">
        <v>88</v>
      </c>
      <c r="F20" s="95" t="s">
        <v>84</v>
      </c>
      <c r="G20" s="96">
        <v>970</v>
      </c>
      <c r="H20" s="65">
        <v>41252</v>
      </c>
      <c r="I20" s="66" t="s">
        <v>61</v>
      </c>
      <c r="J20" s="64">
        <v>1645</v>
      </c>
      <c r="K20" s="64" t="s">
        <v>26</v>
      </c>
      <c r="L20" s="64" t="s">
        <v>27</v>
      </c>
      <c r="M20" s="64" t="s">
        <v>28</v>
      </c>
      <c r="N20" s="199">
        <v>9000</v>
      </c>
      <c r="O20" s="199">
        <v>3</v>
      </c>
      <c r="P20" s="199">
        <v>3</v>
      </c>
      <c r="Q20" s="200">
        <f>P20/O20</f>
        <v>1</v>
      </c>
      <c r="R20" s="64">
        <v>0</v>
      </c>
      <c r="S20" s="64">
        <v>0</v>
      </c>
      <c r="T20" s="64">
        <v>1</v>
      </c>
      <c r="U20" s="237">
        <f>O20/(365*N20*7)*1000000</f>
        <v>0.13046314416177432</v>
      </c>
      <c r="V20" s="237">
        <f>P20/(365*N20*7)*1000000</f>
        <v>0.13046314416177432</v>
      </c>
      <c r="W20" s="66" t="s">
        <v>29</v>
      </c>
      <c r="X20" s="66" t="s">
        <v>45</v>
      </c>
      <c r="Y20" s="66" t="s">
        <v>31</v>
      </c>
      <c r="Z20" s="64" t="s">
        <v>32</v>
      </c>
      <c r="AA20" s="64" t="s">
        <v>33</v>
      </c>
      <c r="AB20" s="66" t="s">
        <v>34</v>
      </c>
      <c r="AC20" s="66" t="s">
        <v>35</v>
      </c>
      <c r="AD20" s="64" t="s">
        <v>36</v>
      </c>
      <c r="AE20" s="93"/>
    </row>
    <row r="21" spans="1:31" x14ac:dyDescent="0.25">
      <c r="A21">
        <v>2014</v>
      </c>
      <c r="B21" s="64">
        <v>3008</v>
      </c>
      <c r="C21" s="64">
        <v>3009</v>
      </c>
      <c r="D21" s="95" t="s">
        <v>85</v>
      </c>
      <c r="E21" s="95" t="s">
        <v>88</v>
      </c>
      <c r="F21" s="95" t="s">
        <v>84</v>
      </c>
      <c r="G21" s="96">
        <v>971</v>
      </c>
      <c r="H21" s="65">
        <v>41929</v>
      </c>
      <c r="I21" s="66" t="s">
        <v>54</v>
      </c>
      <c r="J21" s="64">
        <v>1015</v>
      </c>
      <c r="K21" s="64" t="s">
        <v>26</v>
      </c>
      <c r="L21" s="64" t="s">
        <v>27</v>
      </c>
      <c r="M21" s="64" t="s">
        <v>28</v>
      </c>
      <c r="N21" s="199"/>
      <c r="O21" s="199"/>
      <c r="P21" s="199"/>
      <c r="Q21" s="200"/>
      <c r="R21" s="64">
        <v>0</v>
      </c>
      <c r="S21" s="64">
        <v>0</v>
      </c>
      <c r="T21" s="64">
        <v>1</v>
      </c>
      <c r="U21" s="237"/>
      <c r="V21" s="237"/>
      <c r="W21" s="66" t="s">
        <v>29</v>
      </c>
      <c r="X21" s="66" t="s">
        <v>45</v>
      </c>
      <c r="Y21" s="66" t="s">
        <v>31</v>
      </c>
      <c r="Z21" s="64" t="s">
        <v>32</v>
      </c>
      <c r="AA21" s="64" t="s">
        <v>33</v>
      </c>
      <c r="AB21" s="66" t="s">
        <v>34</v>
      </c>
      <c r="AC21" s="66" t="s">
        <v>35</v>
      </c>
      <c r="AD21" s="64" t="s">
        <v>36</v>
      </c>
      <c r="AE21" s="93"/>
    </row>
    <row r="22" spans="1:31" x14ac:dyDescent="0.25">
      <c r="B22" s="64">
        <v>3008</v>
      </c>
      <c r="C22" s="64">
        <v>3009</v>
      </c>
      <c r="D22" s="95" t="s">
        <v>85</v>
      </c>
      <c r="E22" s="95" t="s">
        <v>88</v>
      </c>
      <c r="F22" s="95" t="s">
        <v>84</v>
      </c>
      <c r="G22" s="96">
        <v>973</v>
      </c>
      <c r="H22" s="65">
        <v>42333</v>
      </c>
      <c r="I22" s="66" t="s">
        <v>44</v>
      </c>
      <c r="J22" s="64">
        <v>1715</v>
      </c>
      <c r="K22" s="64" t="s">
        <v>26</v>
      </c>
      <c r="L22" s="64" t="s">
        <v>27</v>
      </c>
      <c r="M22" s="64" t="s">
        <v>28</v>
      </c>
      <c r="N22" s="199"/>
      <c r="O22" s="199"/>
      <c r="P22" s="199"/>
      <c r="Q22" s="200"/>
      <c r="R22" s="64">
        <v>0</v>
      </c>
      <c r="S22" s="64">
        <v>0</v>
      </c>
      <c r="T22" s="64">
        <v>1</v>
      </c>
      <c r="U22" s="237"/>
      <c r="V22" s="237"/>
      <c r="W22" s="66" t="s">
        <v>29</v>
      </c>
      <c r="X22" s="66" t="s">
        <v>45</v>
      </c>
      <c r="Y22" s="66" t="s">
        <v>31</v>
      </c>
      <c r="Z22" s="64" t="s">
        <v>32</v>
      </c>
      <c r="AA22" s="64" t="s">
        <v>33</v>
      </c>
      <c r="AB22" s="66" t="s">
        <v>34</v>
      </c>
      <c r="AC22" s="66" t="s">
        <v>35</v>
      </c>
      <c r="AD22" s="64" t="s">
        <v>36</v>
      </c>
      <c r="AE22" s="93"/>
    </row>
    <row r="23" spans="1:31" x14ac:dyDescent="0.25">
      <c r="A23">
        <v>2012</v>
      </c>
      <c r="B23" s="54">
        <v>3007</v>
      </c>
      <c r="C23" s="54">
        <v>3008</v>
      </c>
      <c r="D23" s="95" t="s">
        <v>85</v>
      </c>
      <c r="E23" s="95" t="s">
        <v>90</v>
      </c>
      <c r="F23" s="95" t="s">
        <v>88</v>
      </c>
      <c r="G23" s="96">
        <v>280</v>
      </c>
      <c r="H23" s="55">
        <v>41230</v>
      </c>
      <c r="I23" s="56" t="s">
        <v>60</v>
      </c>
      <c r="J23" s="54">
        <v>1855</v>
      </c>
      <c r="K23" s="54" t="s">
        <v>26</v>
      </c>
      <c r="L23" s="54" t="s">
        <v>27</v>
      </c>
      <c r="M23" s="54" t="s">
        <v>28</v>
      </c>
      <c r="N23" s="189">
        <v>7100</v>
      </c>
      <c r="O23" s="189">
        <v>1</v>
      </c>
      <c r="P23" s="189">
        <v>1</v>
      </c>
      <c r="Q23" s="190">
        <f>P23/O23</f>
        <v>1</v>
      </c>
      <c r="R23" s="54">
        <v>0</v>
      </c>
      <c r="S23" s="54">
        <v>1</v>
      </c>
      <c r="T23" s="54">
        <v>0</v>
      </c>
      <c r="U23" s="191">
        <f>O23/(365*7*N23)*1000000</f>
        <v>5.5125272181031394E-2</v>
      </c>
      <c r="V23" s="191">
        <f>P23/(365*7*N23)*1000000</f>
        <v>5.5125272181031394E-2</v>
      </c>
      <c r="W23" s="56" t="s">
        <v>29</v>
      </c>
      <c r="X23" s="56" t="s">
        <v>45</v>
      </c>
      <c r="Y23" s="56" t="s">
        <v>31</v>
      </c>
      <c r="Z23" s="54" t="s">
        <v>32</v>
      </c>
      <c r="AA23" s="54" t="s">
        <v>33</v>
      </c>
      <c r="AB23" s="56" t="s">
        <v>34</v>
      </c>
      <c r="AC23" s="56" t="s">
        <v>35</v>
      </c>
      <c r="AD23" s="54" t="s">
        <v>36</v>
      </c>
      <c r="AE23" s="93"/>
    </row>
    <row r="24" spans="1:31" x14ac:dyDescent="0.25">
      <c r="A24">
        <v>2012</v>
      </c>
      <c r="B24" s="71">
        <v>3006</v>
      </c>
      <c r="C24" s="71">
        <v>3007</v>
      </c>
      <c r="D24" s="95" t="s">
        <v>90</v>
      </c>
      <c r="E24" s="95" t="s">
        <v>92</v>
      </c>
      <c r="F24" s="95" t="s">
        <v>93</v>
      </c>
      <c r="G24" s="96">
        <v>590</v>
      </c>
      <c r="H24" s="72">
        <v>41211</v>
      </c>
      <c r="I24" s="73" t="s">
        <v>25</v>
      </c>
      <c r="J24" s="71">
        <v>1815</v>
      </c>
      <c r="K24" s="71" t="s">
        <v>26</v>
      </c>
      <c r="L24" s="71" t="s">
        <v>27</v>
      </c>
      <c r="M24" s="71" t="s">
        <v>28</v>
      </c>
      <c r="N24" s="189">
        <v>11200</v>
      </c>
      <c r="O24" s="189">
        <v>1</v>
      </c>
      <c r="P24" s="189">
        <v>1</v>
      </c>
      <c r="Q24" s="190">
        <f>P24/O24</f>
        <v>1</v>
      </c>
      <c r="R24" s="71">
        <v>0</v>
      </c>
      <c r="S24" s="71">
        <v>0</v>
      </c>
      <c r="T24" s="71">
        <v>1</v>
      </c>
      <c r="U24" s="191">
        <f>O24/(365*7*N24)*1000000</f>
        <v>3.4945485043332405E-2</v>
      </c>
      <c r="V24" s="191">
        <f>P24/(365*7*N24)*1000000</f>
        <v>3.4945485043332405E-2</v>
      </c>
      <c r="W24" s="73" t="s">
        <v>29</v>
      </c>
      <c r="X24" s="73" t="s">
        <v>45</v>
      </c>
      <c r="Y24" s="73" t="s">
        <v>31</v>
      </c>
      <c r="Z24" s="71" t="s">
        <v>32</v>
      </c>
      <c r="AA24" s="71" t="s">
        <v>33</v>
      </c>
      <c r="AB24" s="73" t="s">
        <v>34</v>
      </c>
      <c r="AC24" s="73" t="s">
        <v>35</v>
      </c>
      <c r="AD24" s="73" t="s">
        <v>47</v>
      </c>
      <c r="AE24" s="93"/>
    </row>
    <row r="25" spans="1:31" ht="19.5" customHeight="1" x14ac:dyDescent="0.25">
      <c r="M25" s="117" t="s">
        <v>106</v>
      </c>
      <c r="N25" s="118">
        <f t="shared" ref="N25:V25" si="1">AVERAGE(N20:N24)</f>
        <v>9100</v>
      </c>
      <c r="O25" s="118">
        <f>SUM(O20:O24)/5</f>
        <v>1</v>
      </c>
      <c r="P25" s="118">
        <f>SUM(P20:P24)/5</f>
        <v>1</v>
      </c>
      <c r="Q25" s="119">
        <f t="shared" si="1"/>
        <v>1</v>
      </c>
      <c r="R25" s="120">
        <f t="shared" si="1"/>
        <v>0</v>
      </c>
      <c r="S25" s="120">
        <f t="shared" si="1"/>
        <v>0.2</v>
      </c>
      <c r="T25" s="120">
        <f t="shared" si="1"/>
        <v>0.8</v>
      </c>
      <c r="U25" s="120">
        <f>SUM(U20:U24)/5</f>
        <v>4.4106780277227621E-2</v>
      </c>
      <c r="V25" s="120">
        <f>SUM(V20:V24)/5</f>
        <v>4.4106780277227621E-2</v>
      </c>
    </row>
    <row r="26" spans="1:31" x14ac:dyDescent="0.25">
      <c r="Q26" s="116"/>
      <c r="U26" s="121"/>
      <c r="V26" s="121"/>
    </row>
    <row r="27" spans="1:31" x14ac:dyDescent="0.25">
      <c r="A27" s="110" t="s">
        <v>173</v>
      </c>
      <c r="Q27" s="116"/>
      <c r="U27" s="121"/>
      <c r="V27" s="121"/>
    </row>
    <row r="28" spans="1:31" x14ac:dyDescent="0.25">
      <c r="B28" s="9">
        <v>3020</v>
      </c>
      <c r="C28" s="9">
        <v>3021</v>
      </c>
      <c r="D28" s="95" t="s">
        <v>78</v>
      </c>
      <c r="E28" s="95" t="s">
        <v>75</v>
      </c>
      <c r="F28" s="95" t="s">
        <v>79</v>
      </c>
      <c r="G28" s="96">
        <v>689</v>
      </c>
      <c r="H28" s="10">
        <v>42255</v>
      </c>
      <c r="I28" s="11" t="s">
        <v>52</v>
      </c>
      <c r="J28" s="9">
        <v>850</v>
      </c>
      <c r="K28" s="9" t="s">
        <v>26</v>
      </c>
      <c r="L28" s="9" t="s">
        <v>27</v>
      </c>
      <c r="M28" s="9" t="s">
        <v>28</v>
      </c>
      <c r="N28" s="189">
        <v>14900</v>
      </c>
      <c r="O28" s="189">
        <v>1</v>
      </c>
      <c r="P28" s="189">
        <v>1</v>
      </c>
      <c r="Q28" s="190">
        <f>P28/O28</f>
        <v>1</v>
      </c>
      <c r="R28" s="9">
        <v>0</v>
      </c>
      <c r="S28" s="9">
        <v>0</v>
      </c>
      <c r="T28" s="9">
        <v>1</v>
      </c>
      <c r="U28" s="191">
        <f>O28/(365*7*N28)*1000000</f>
        <v>2.6267747146665969E-2</v>
      </c>
      <c r="V28" s="191">
        <f>P28/(365*7*N28)*1000000</f>
        <v>2.6267747146665969E-2</v>
      </c>
      <c r="W28" s="11" t="s">
        <v>29</v>
      </c>
      <c r="X28" s="11" t="s">
        <v>30</v>
      </c>
      <c r="Y28" s="11" t="s">
        <v>31</v>
      </c>
      <c r="Z28" s="9" t="s">
        <v>32</v>
      </c>
      <c r="AA28" s="9" t="s">
        <v>33</v>
      </c>
      <c r="AB28" s="11" t="s">
        <v>34</v>
      </c>
      <c r="AC28" s="11" t="s">
        <v>35</v>
      </c>
      <c r="AD28" s="9" t="s">
        <v>57</v>
      </c>
      <c r="AE28" s="93"/>
    </row>
    <row r="29" spans="1:31" x14ac:dyDescent="0.25">
      <c r="A29">
        <v>2016</v>
      </c>
      <c r="B29" s="13">
        <v>3021</v>
      </c>
      <c r="C29" s="13">
        <v>3022</v>
      </c>
      <c r="D29" s="95" t="s">
        <v>78</v>
      </c>
      <c r="E29" s="95" t="s">
        <v>79</v>
      </c>
      <c r="F29" s="95" t="s">
        <v>81</v>
      </c>
      <c r="G29" s="96">
        <v>297</v>
      </c>
      <c r="H29" s="14">
        <v>42604</v>
      </c>
      <c r="I29" s="15" t="s">
        <v>25</v>
      </c>
      <c r="J29" s="13">
        <v>1000</v>
      </c>
      <c r="K29" s="13" t="s">
        <v>26</v>
      </c>
      <c r="L29" s="13" t="s">
        <v>27</v>
      </c>
      <c r="M29" s="13" t="s">
        <v>28</v>
      </c>
      <c r="N29" s="199">
        <v>16700</v>
      </c>
      <c r="O29" s="199">
        <v>2</v>
      </c>
      <c r="P29" s="199">
        <v>2</v>
      </c>
      <c r="Q29" s="200">
        <f>P29/O29</f>
        <v>1</v>
      </c>
      <c r="R29" s="13">
        <v>0</v>
      </c>
      <c r="S29" s="13">
        <v>0</v>
      </c>
      <c r="T29" s="13">
        <v>1</v>
      </c>
      <c r="U29" s="237">
        <f>O29/(365*7*N29)*1000000</f>
        <v>4.6872985926385974E-2</v>
      </c>
      <c r="V29" s="237">
        <f>P29/(365*7*N29)*1000000</f>
        <v>4.6872985926385974E-2</v>
      </c>
      <c r="W29" s="15" t="s">
        <v>29</v>
      </c>
      <c r="X29" s="15" t="s">
        <v>30</v>
      </c>
      <c r="Y29" s="15" t="s">
        <v>31</v>
      </c>
      <c r="Z29" s="13" t="s">
        <v>32</v>
      </c>
      <c r="AA29" s="13" t="s">
        <v>33</v>
      </c>
      <c r="AB29" s="15" t="s">
        <v>34</v>
      </c>
      <c r="AC29" s="15" t="s">
        <v>35</v>
      </c>
      <c r="AD29" s="13" t="s">
        <v>36</v>
      </c>
      <c r="AE29" s="93"/>
    </row>
    <row r="30" spans="1:31" x14ac:dyDescent="0.25">
      <c r="B30" s="13">
        <v>3021</v>
      </c>
      <c r="C30" s="13">
        <v>3022</v>
      </c>
      <c r="D30" s="95" t="s">
        <v>78</v>
      </c>
      <c r="E30" s="95" t="s">
        <v>79</v>
      </c>
      <c r="F30" s="95" t="s">
        <v>81</v>
      </c>
      <c r="G30" s="96">
        <v>298</v>
      </c>
      <c r="H30" s="14">
        <v>42376</v>
      </c>
      <c r="I30" s="15" t="s">
        <v>37</v>
      </c>
      <c r="J30" s="13">
        <v>1920</v>
      </c>
      <c r="K30" s="13" t="s">
        <v>26</v>
      </c>
      <c r="L30" s="15" t="s">
        <v>38</v>
      </c>
      <c r="M30" s="13" t="s">
        <v>39</v>
      </c>
      <c r="N30" s="199"/>
      <c r="O30" s="199"/>
      <c r="P30" s="199"/>
      <c r="Q30" s="200"/>
      <c r="R30" s="13">
        <v>0</v>
      </c>
      <c r="S30" s="13">
        <v>0</v>
      </c>
      <c r="T30" s="13">
        <v>1</v>
      </c>
      <c r="U30" s="237"/>
      <c r="V30" s="237"/>
      <c r="W30" s="15" t="s">
        <v>29</v>
      </c>
      <c r="X30" s="15" t="s">
        <v>30</v>
      </c>
      <c r="Y30" s="15" t="s">
        <v>40</v>
      </c>
      <c r="Z30" s="15" t="s">
        <v>41</v>
      </c>
      <c r="AA30" s="13" t="s">
        <v>42</v>
      </c>
      <c r="AB30" s="15" t="s">
        <v>34</v>
      </c>
      <c r="AC30" s="15" t="s">
        <v>35</v>
      </c>
      <c r="AD30" s="15" t="s">
        <v>43</v>
      </c>
      <c r="AE30" s="93"/>
    </row>
    <row r="31" spans="1:31" x14ac:dyDescent="0.25">
      <c r="B31" s="5">
        <v>2026</v>
      </c>
      <c r="C31" s="5">
        <v>3016</v>
      </c>
      <c r="D31" s="95" t="s">
        <v>75</v>
      </c>
      <c r="E31" s="95" t="s">
        <v>82</v>
      </c>
      <c r="F31" s="95" t="s">
        <v>83</v>
      </c>
      <c r="G31" s="96">
        <v>687</v>
      </c>
      <c r="H31" s="6">
        <v>41325</v>
      </c>
      <c r="I31" s="7" t="s">
        <v>44</v>
      </c>
      <c r="J31" s="5">
        <v>2055</v>
      </c>
      <c r="K31" s="5" t="s">
        <v>26</v>
      </c>
      <c r="L31" s="5" t="s">
        <v>27</v>
      </c>
      <c r="M31" s="5" t="s">
        <v>28</v>
      </c>
      <c r="N31" s="189">
        <v>9800</v>
      </c>
      <c r="O31" s="189">
        <v>1</v>
      </c>
      <c r="P31" s="189">
        <v>1</v>
      </c>
      <c r="Q31" s="190">
        <f>P31/O31</f>
        <v>1</v>
      </c>
      <c r="R31" s="5">
        <v>0</v>
      </c>
      <c r="S31" s="5">
        <v>1</v>
      </c>
      <c r="T31" s="5">
        <v>0</v>
      </c>
      <c r="U31" s="191">
        <f>O31/(365*7*N31)*1000000</f>
        <v>3.9937697192379884E-2</v>
      </c>
      <c r="V31" s="191">
        <f>P31/(365*7*N31)*1000000</f>
        <v>3.9937697192379884E-2</v>
      </c>
      <c r="W31" s="7" t="s">
        <v>29</v>
      </c>
      <c r="X31" s="7" t="s">
        <v>30</v>
      </c>
      <c r="Y31" s="7" t="s">
        <v>31</v>
      </c>
      <c r="Z31" s="5" t="s">
        <v>32</v>
      </c>
      <c r="AA31" s="5" t="s">
        <v>33</v>
      </c>
      <c r="AB31" s="7" t="s">
        <v>34</v>
      </c>
      <c r="AC31" s="7" t="s">
        <v>35</v>
      </c>
      <c r="AD31" s="5" t="s">
        <v>36</v>
      </c>
      <c r="AE31" s="93"/>
    </row>
    <row r="32" spans="1:31" x14ac:dyDescent="0.25">
      <c r="A32">
        <v>2015</v>
      </c>
      <c r="B32" s="45">
        <v>3011</v>
      </c>
      <c r="C32" s="45">
        <v>3012</v>
      </c>
      <c r="D32" s="95" t="s">
        <v>85</v>
      </c>
      <c r="E32" s="95" t="s">
        <v>86</v>
      </c>
      <c r="F32" s="95" t="s">
        <v>89</v>
      </c>
      <c r="G32" s="96">
        <v>831</v>
      </c>
      <c r="H32" s="46">
        <v>42347</v>
      </c>
      <c r="I32" s="47" t="s">
        <v>44</v>
      </c>
      <c r="J32" s="45">
        <v>1703</v>
      </c>
      <c r="K32" s="45" t="s">
        <v>26</v>
      </c>
      <c r="L32" s="45" t="s">
        <v>27</v>
      </c>
      <c r="M32" s="45" t="s">
        <v>28</v>
      </c>
      <c r="N32" s="199">
        <v>8400</v>
      </c>
      <c r="O32" s="199">
        <v>4</v>
      </c>
      <c r="P32" s="199">
        <v>4</v>
      </c>
      <c r="Q32" s="200">
        <f>P32/O32</f>
        <v>1</v>
      </c>
      <c r="R32" s="45">
        <v>0</v>
      </c>
      <c r="S32" s="45">
        <v>1</v>
      </c>
      <c r="T32" s="45">
        <v>0</v>
      </c>
      <c r="U32" s="237">
        <f>O32/(365*7*N32)*1000000</f>
        <v>0.18637592023110613</v>
      </c>
      <c r="V32" s="237"/>
      <c r="W32" s="47" t="s">
        <v>29</v>
      </c>
      <c r="X32" s="47" t="s">
        <v>30</v>
      </c>
      <c r="Y32" s="47" t="s">
        <v>31</v>
      </c>
      <c r="Z32" s="45" t="s">
        <v>32</v>
      </c>
      <c r="AA32" s="45" t="s">
        <v>33</v>
      </c>
      <c r="AB32" s="47" t="s">
        <v>34</v>
      </c>
      <c r="AC32" s="47" t="s">
        <v>35</v>
      </c>
      <c r="AD32" s="45" t="s">
        <v>36</v>
      </c>
      <c r="AE32" s="93"/>
    </row>
    <row r="33" spans="1:31" x14ac:dyDescent="0.25">
      <c r="A33">
        <v>2016</v>
      </c>
      <c r="B33" s="45">
        <v>3011</v>
      </c>
      <c r="C33" s="45">
        <v>3012</v>
      </c>
      <c r="D33" s="95" t="s">
        <v>85</v>
      </c>
      <c r="E33" s="95" t="s">
        <v>86</v>
      </c>
      <c r="F33" s="95" t="s">
        <v>89</v>
      </c>
      <c r="G33" s="96">
        <v>832</v>
      </c>
      <c r="H33" s="46">
        <v>42500</v>
      </c>
      <c r="I33" s="47" t="s">
        <v>52</v>
      </c>
      <c r="J33" s="45">
        <v>1057</v>
      </c>
      <c r="K33" s="45" t="s">
        <v>26</v>
      </c>
      <c r="L33" s="45" t="s">
        <v>27</v>
      </c>
      <c r="M33" s="45" t="s">
        <v>28</v>
      </c>
      <c r="N33" s="199"/>
      <c r="O33" s="199"/>
      <c r="P33" s="199"/>
      <c r="Q33" s="200"/>
      <c r="R33" s="45">
        <v>0</v>
      </c>
      <c r="S33" s="45">
        <v>0</v>
      </c>
      <c r="T33" s="45">
        <v>2</v>
      </c>
      <c r="U33" s="237"/>
      <c r="V33" s="237"/>
      <c r="W33" s="47" t="s">
        <v>29</v>
      </c>
      <c r="X33" s="47" t="s">
        <v>30</v>
      </c>
      <c r="Y33" s="47" t="s">
        <v>31</v>
      </c>
      <c r="Z33" s="45" t="s">
        <v>32</v>
      </c>
      <c r="AA33" s="45" t="s">
        <v>33</v>
      </c>
      <c r="AB33" s="47" t="s">
        <v>34</v>
      </c>
      <c r="AC33" s="47" t="s">
        <v>35</v>
      </c>
      <c r="AD33" s="47" t="s">
        <v>53</v>
      </c>
      <c r="AE33" s="93"/>
    </row>
    <row r="34" spans="1:31" x14ac:dyDescent="0.25">
      <c r="B34" s="45">
        <v>3011</v>
      </c>
      <c r="C34" s="45">
        <v>3012</v>
      </c>
      <c r="D34" s="95" t="s">
        <v>85</v>
      </c>
      <c r="E34" s="95" t="s">
        <v>86</v>
      </c>
      <c r="F34" s="95" t="s">
        <v>89</v>
      </c>
      <c r="G34" s="96">
        <v>833</v>
      </c>
      <c r="H34" s="46">
        <v>42510</v>
      </c>
      <c r="I34" s="47" t="s">
        <v>54</v>
      </c>
      <c r="J34" s="45">
        <v>2020</v>
      </c>
      <c r="K34" s="45" t="s">
        <v>26</v>
      </c>
      <c r="L34" s="45" t="s">
        <v>27</v>
      </c>
      <c r="M34" s="45" t="s">
        <v>28</v>
      </c>
      <c r="N34" s="199"/>
      <c r="O34" s="199"/>
      <c r="P34" s="199"/>
      <c r="Q34" s="200"/>
      <c r="R34" s="45">
        <v>0</v>
      </c>
      <c r="S34" s="45">
        <v>0</v>
      </c>
      <c r="T34" s="45">
        <v>1</v>
      </c>
      <c r="U34" s="237"/>
      <c r="V34" s="237"/>
      <c r="W34" s="47" t="s">
        <v>29</v>
      </c>
      <c r="X34" s="47" t="s">
        <v>30</v>
      </c>
      <c r="Y34" s="47" t="s">
        <v>31</v>
      </c>
      <c r="Z34" s="45" t="s">
        <v>32</v>
      </c>
      <c r="AA34" s="45" t="s">
        <v>33</v>
      </c>
      <c r="AB34" s="47" t="s">
        <v>34</v>
      </c>
      <c r="AC34" s="47" t="s">
        <v>35</v>
      </c>
      <c r="AD34" s="45" t="s">
        <v>36</v>
      </c>
      <c r="AE34" s="93"/>
    </row>
    <row r="35" spans="1:31" x14ac:dyDescent="0.25">
      <c r="B35" s="45">
        <v>3011</v>
      </c>
      <c r="C35" s="45">
        <v>3012</v>
      </c>
      <c r="D35" s="95" t="s">
        <v>85</v>
      </c>
      <c r="E35" s="95" t="s">
        <v>86</v>
      </c>
      <c r="F35" s="95" t="s">
        <v>89</v>
      </c>
      <c r="G35" s="96">
        <v>834</v>
      </c>
      <c r="H35" s="46">
        <v>42668</v>
      </c>
      <c r="I35" s="47" t="s">
        <v>52</v>
      </c>
      <c r="J35" s="45">
        <v>940</v>
      </c>
      <c r="K35" s="45" t="s">
        <v>26</v>
      </c>
      <c r="L35" s="45" t="s">
        <v>27</v>
      </c>
      <c r="M35" s="45" t="s">
        <v>28</v>
      </c>
      <c r="N35" s="199"/>
      <c r="O35" s="199"/>
      <c r="P35" s="199"/>
      <c r="Q35" s="200"/>
      <c r="R35" s="45">
        <v>0</v>
      </c>
      <c r="S35" s="45">
        <v>1</v>
      </c>
      <c r="T35" s="45">
        <v>0</v>
      </c>
      <c r="U35" s="237"/>
      <c r="V35" s="237"/>
      <c r="W35" s="47" t="s">
        <v>29</v>
      </c>
      <c r="X35" s="47" t="s">
        <v>30</v>
      </c>
      <c r="Y35" s="47" t="s">
        <v>31</v>
      </c>
      <c r="Z35" s="45" t="s">
        <v>32</v>
      </c>
      <c r="AA35" s="45" t="s">
        <v>33</v>
      </c>
      <c r="AB35" s="47" t="s">
        <v>34</v>
      </c>
      <c r="AC35" s="47" t="s">
        <v>35</v>
      </c>
      <c r="AD35" s="45" t="s">
        <v>36</v>
      </c>
      <c r="AE35" s="93"/>
    </row>
    <row r="36" spans="1:31" x14ac:dyDescent="0.25">
      <c r="A36">
        <v>2016</v>
      </c>
      <c r="B36" s="78">
        <v>3010</v>
      </c>
      <c r="C36" s="78">
        <v>3011</v>
      </c>
      <c r="D36" s="95" t="s">
        <v>85</v>
      </c>
      <c r="E36" s="95" t="s">
        <v>87</v>
      </c>
      <c r="F36" s="95" t="s">
        <v>86</v>
      </c>
      <c r="G36" s="78"/>
      <c r="H36" s="79">
        <v>42649</v>
      </c>
      <c r="I36" s="80" t="s">
        <v>37</v>
      </c>
      <c r="J36" s="78">
        <v>930</v>
      </c>
      <c r="K36" s="78" t="s">
        <v>26</v>
      </c>
      <c r="L36" s="78" t="s">
        <v>27</v>
      </c>
      <c r="M36" s="78" t="s">
        <v>28</v>
      </c>
      <c r="N36" s="189">
        <v>7000</v>
      </c>
      <c r="O36" s="189">
        <v>1</v>
      </c>
      <c r="P36" s="189">
        <v>1</v>
      </c>
      <c r="Q36" s="190">
        <f>P36/O36</f>
        <v>1</v>
      </c>
      <c r="R36" s="78">
        <v>0</v>
      </c>
      <c r="S36" s="78">
        <v>0</v>
      </c>
      <c r="T36" s="78">
        <v>1</v>
      </c>
      <c r="U36" s="191">
        <f>O36/(365*7*N36)*1000000</f>
        <v>5.5912776069331843E-2</v>
      </c>
      <c r="V36" s="191">
        <f>P36/(365*7*N36)*1000000</f>
        <v>5.5912776069331843E-2</v>
      </c>
      <c r="W36" s="80" t="s">
        <v>29</v>
      </c>
      <c r="X36" s="80" t="s">
        <v>30</v>
      </c>
      <c r="Y36" s="80" t="s">
        <v>31</v>
      </c>
      <c r="Z36" s="80" t="s">
        <v>41</v>
      </c>
      <c r="AA36" s="78" t="s">
        <v>42</v>
      </c>
      <c r="AB36" s="80" t="s">
        <v>34</v>
      </c>
      <c r="AC36" s="78" t="s">
        <v>46</v>
      </c>
      <c r="AD36" s="78" t="s">
        <v>57</v>
      </c>
      <c r="AE36" s="93"/>
    </row>
    <row r="37" spans="1:31" ht="18.75" x14ac:dyDescent="0.25">
      <c r="M37" s="117" t="s">
        <v>106</v>
      </c>
      <c r="N37" s="118">
        <f t="shared" ref="N37:V37" si="2">AVERAGE(N28:N36)</f>
        <v>11360</v>
      </c>
      <c r="O37" s="118">
        <f>SUM(O28:O36)/9</f>
        <v>1</v>
      </c>
      <c r="P37" s="118">
        <f>SUM(P28:P36)/9</f>
        <v>1</v>
      </c>
      <c r="Q37" s="119">
        <f t="shared" si="2"/>
        <v>1</v>
      </c>
      <c r="R37" s="120">
        <f t="shared" si="2"/>
        <v>0</v>
      </c>
      <c r="S37" s="120">
        <f t="shared" si="2"/>
        <v>0.33333333333333331</v>
      </c>
      <c r="T37" s="120">
        <f t="shared" si="2"/>
        <v>0.77777777777777779</v>
      </c>
      <c r="U37" s="120">
        <f>SUM(U28:U36)/9</f>
        <v>3.9485236285096641E-2</v>
      </c>
      <c r="V37" s="120">
        <f>SUM(V28:V36)/9</f>
        <v>1.8776800703862631E-2</v>
      </c>
      <c r="AE37" s="93"/>
    </row>
    <row r="38" spans="1:31" ht="18.75" x14ac:dyDescent="0.25">
      <c r="A38" s="110" t="s">
        <v>174</v>
      </c>
      <c r="M38" s="117"/>
      <c r="N38" s="118"/>
      <c r="O38" s="118"/>
      <c r="P38" s="118"/>
      <c r="Q38" s="119"/>
      <c r="R38" s="120"/>
      <c r="S38" s="120"/>
      <c r="T38" s="120"/>
      <c r="U38" s="120"/>
      <c r="V38" s="120"/>
      <c r="AE38" s="93"/>
    </row>
    <row r="39" spans="1:31" x14ac:dyDescent="0.25">
      <c r="A39">
        <v>2015</v>
      </c>
      <c r="B39" s="64">
        <v>3008</v>
      </c>
      <c r="C39" s="64">
        <v>3009</v>
      </c>
      <c r="D39" s="95" t="s">
        <v>85</v>
      </c>
      <c r="E39" s="95" t="s">
        <v>88</v>
      </c>
      <c r="F39" s="95" t="s">
        <v>84</v>
      </c>
      <c r="G39" s="96">
        <v>972</v>
      </c>
      <c r="H39" s="65">
        <v>42236</v>
      </c>
      <c r="I39" s="66" t="s">
        <v>37</v>
      </c>
      <c r="J39" s="64">
        <v>800</v>
      </c>
      <c r="K39" s="64" t="s">
        <v>26</v>
      </c>
      <c r="L39" s="64" t="s">
        <v>27</v>
      </c>
      <c r="M39" s="64" t="s">
        <v>28</v>
      </c>
      <c r="N39" s="189">
        <v>9000</v>
      </c>
      <c r="O39" s="189">
        <v>1</v>
      </c>
      <c r="P39" s="189">
        <v>1</v>
      </c>
      <c r="Q39" s="190">
        <f>P39/O39</f>
        <v>1</v>
      </c>
      <c r="R39" s="64">
        <v>0</v>
      </c>
      <c r="S39" s="64">
        <v>0</v>
      </c>
      <c r="T39" s="64">
        <v>1</v>
      </c>
      <c r="U39" s="191">
        <f>O39/(365*7*N39)*1000000</f>
        <v>4.3487714720591437E-2</v>
      </c>
      <c r="V39" s="191">
        <f>P39/(365*7*N39)*1000000</f>
        <v>4.3487714720591437E-2</v>
      </c>
      <c r="W39" s="66" t="s">
        <v>29</v>
      </c>
      <c r="X39" s="66" t="s">
        <v>30</v>
      </c>
      <c r="Y39" s="66" t="s">
        <v>31</v>
      </c>
      <c r="Z39" s="64" t="s">
        <v>32</v>
      </c>
      <c r="AA39" s="64" t="s">
        <v>33</v>
      </c>
      <c r="AB39" s="66" t="s">
        <v>34</v>
      </c>
      <c r="AC39" s="66" t="s">
        <v>35</v>
      </c>
      <c r="AD39" s="64" t="s">
        <v>57</v>
      </c>
      <c r="AE39" s="93"/>
    </row>
    <row r="40" spans="1:31" x14ac:dyDescent="0.25">
      <c r="A40">
        <v>2015</v>
      </c>
      <c r="B40" s="54">
        <v>3007</v>
      </c>
      <c r="C40" s="54">
        <v>3008</v>
      </c>
      <c r="D40" s="95" t="s">
        <v>85</v>
      </c>
      <c r="E40" s="95" t="s">
        <v>90</v>
      </c>
      <c r="F40" s="95" t="s">
        <v>88</v>
      </c>
      <c r="G40" s="96">
        <v>283</v>
      </c>
      <c r="H40" s="55">
        <v>42244</v>
      </c>
      <c r="I40" s="56" t="s">
        <v>54</v>
      </c>
      <c r="J40" s="54">
        <v>1410</v>
      </c>
      <c r="K40" s="54" t="s">
        <v>26</v>
      </c>
      <c r="L40" s="54" t="s">
        <v>27</v>
      </c>
      <c r="M40" s="54" t="s">
        <v>28</v>
      </c>
      <c r="N40" s="189">
        <v>7100</v>
      </c>
      <c r="O40" s="189">
        <v>1</v>
      </c>
      <c r="P40" s="189">
        <v>1</v>
      </c>
      <c r="Q40" s="190">
        <f>P40/O40</f>
        <v>1</v>
      </c>
      <c r="R40" s="54">
        <v>0</v>
      </c>
      <c r="S40" s="54">
        <v>0</v>
      </c>
      <c r="T40" s="54">
        <v>2</v>
      </c>
      <c r="U40" s="191">
        <f>O40/(365*7*N40)*1000000</f>
        <v>5.5125272181031394E-2</v>
      </c>
      <c r="V40" s="191">
        <f>P40/(365*7*N40)*1000000</f>
        <v>5.5125272181031394E-2</v>
      </c>
      <c r="W40" s="56" t="s">
        <v>29</v>
      </c>
      <c r="X40" s="56" t="s">
        <v>30</v>
      </c>
      <c r="Y40" s="56" t="s">
        <v>31</v>
      </c>
      <c r="Z40" s="54" t="s">
        <v>32</v>
      </c>
      <c r="AA40" s="54" t="s">
        <v>33</v>
      </c>
      <c r="AB40" s="56" t="s">
        <v>34</v>
      </c>
      <c r="AC40" s="56" t="s">
        <v>35</v>
      </c>
      <c r="AD40" s="54" t="s">
        <v>36</v>
      </c>
      <c r="AE40" s="93"/>
    </row>
    <row r="41" spans="1:31" x14ac:dyDescent="0.25">
      <c r="A41">
        <v>2015</v>
      </c>
      <c r="B41" s="71">
        <v>3006</v>
      </c>
      <c r="C41" s="71">
        <v>3007</v>
      </c>
      <c r="D41" s="95" t="s">
        <v>90</v>
      </c>
      <c r="E41" s="95" t="s">
        <v>92</v>
      </c>
      <c r="F41" s="95" t="s">
        <v>93</v>
      </c>
      <c r="G41" s="96">
        <v>591</v>
      </c>
      <c r="H41" s="72">
        <v>42284</v>
      </c>
      <c r="I41" s="73" t="s">
        <v>44</v>
      </c>
      <c r="J41" s="71">
        <v>708</v>
      </c>
      <c r="K41" s="71" t="s">
        <v>26</v>
      </c>
      <c r="L41" s="71" t="s">
        <v>27</v>
      </c>
      <c r="M41" s="71" t="s">
        <v>28</v>
      </c>
      <c r="N41" s="199">
        <v>11200</v>
      </c>
      <c r="O41" s="199">
        <v>3</v>
      </c>
      <c r="P41" s="199">
        <v>3</v>
      </c>
      <c r="Q41" s="200">
        <f>P41/O41</f>
        <v>1</v>
      </c>
      <c r="R41" s="71">
        <v>0</v>
      </c>
      <c r="S41" s="71">
        <v>0</v>
      </c>
      <c r="T41" s="71">
        <v>1</v>
      </c>
      <c r="U41" s="237">
        <f>O41/(365*N41*7)*1000000</f>
        <v>0.1048364551299972</v>
      </c>
      <c r="V41" s="237">
        <f>P41/(365*N41*7)*1000000</f>
        <v>0.1048364551299972</v>
      </c>
      <c r="W41" s="73" t="s">
        <v>29</v>
      </c>
      <c r="X41" s="73" t="s">
        <v>30</v>
      </c>
      <c r="Y41" s="73" t="s">
        <v>31</v>
      </c>
      <c r="Z41" s="71" t="s">
        <v>32</v>
      </c>
      <c r="AA41" s="71" t="s">
        <v>33</v>
      </c>
      <c r="AB41" s="73" t="s">
        <v>34</v>
      </c>
      <c r="AC41" s="73" t="s">
        <v>35</v>
      </c>
      <c r="AD41" s="73" t="s">
        <v>47</v>
      </c>
      <c r="AE41" s="93"/>
    </row>
    <row r="42" spans="1:31" x14ac:dyDescent="0.25">
      <c r="B42" s="71">
        <v>3006</v>
      </c>
      <c r="C42" s="71">
        <v>3007</v>
      </c>
      <c r="D42" s="95" t="s">
        <v>90</v>
      </c>
      <c r="E42" s="95" t="s">
        <v>92</v>
      </c>
      <c r="F42" s="95" t="s">
        <v>93</v>
      </c>
      <c r="G42" s="96">
        <v>592</v>
      </c>
      <c r="H42" s="72">
        <v>42322</v>
      </c>
      <c r="I42" s="73" t="s">
        <v>60</v>
      </c>
      <c r="J42" s="71">
        <v>1725</v>
      </c>
      <c r="K42" s="71" t="s">
        <v>26</v>
      </c>
      <c r="L42" s="71" t="s">
        <v>27</v>
      </c>
      <c r="M42" s="71" t="s">
        <v>28</v>
      </c>
      <c r="N42" s="199"/>
      <c r="O42" s="199"/>
      <c r="P42" s="199"/>
      <c r="Q42" s="200"/>
      <c r="R42" s="71">
        <v>0</v>
      </c>
      <c r="S42" s="71">
        <v>0</v>
      </c>
      <c r="T42" s="71">
        <v>1</v>
      </c>
      <c r="U42" s="237"/>
      <c r="V42" s="237"/>
      <c r="W42" s="73" t="s">
        <v>29</v>
      </c>
      <c r="X42" s="73" t="s">
        <v>30</v>
      </c>
      <c r="Y42" s="73" t="s">
        <v>31</v>
      </c>
      <c r="Z42" s="71" t="s">
        <v>32</v>
      </c>
      <c r="AA42" s="71" t="s">
        <v>33</v>
      </c>
      <c r="AB42" s="73" t="s">
        <v>34</v>
      </c>
      <c r="AC42" s="73" t="s">
        <v>35</v>
      </c>
      <c r="AD42" s="71" t="s">
        <v>36</v>
      </c>
      <c r="AE42" s="93"/>
    </row>
    <row r="43" spans="1:31" x14ac:dyDescent="0.25">
      <c r="B43" s="71">
        <v>3006</v>
      </c>
      <c r="C43" s="71">
        <v>3007</v>
      </c>
      <c r="D43" s="95" t="s">
        <v>90</v>
      </c>
      <c r="E43" s="95" t="s">
        <v>92</v>
      </c>
      <c r="F43" s="95" t="s">
        <v>93</v>
      </c>
      <c r="G43" s="96">
        <v>593</v>
      </c>
      <c r="H43" s="72">
        <v>42353</v>
      </c>
      <c r="I43" s="73" t="s">
        <v>52</v>
      </c>
      <c r="J43" s="71">
        <v>2300</v>
      </c>
      <c r="K43" s="71" t="s">
        <v>26</v>
      </c>
      <c r="L43" s="71" t="s">
        <v>27</v>
      </c>
      <c r="M43" s="71" t="s">
        <v>28</v>
      </c>
      <c r="N43" s="199"/>
      <c r="O43" s="199"/>
      <c r="P43" s="199"/>
      <c r="Q43" s="200"/>
      <c r="R43" s="71">
        <v>0</v>
      </c>
      <c r="S43" s="71">
        <v>0</v>
      </c>
      <c r="T43" s="71">
        <v>1</v>
      </c>
      <c r="U43" s="237"/>
      <c r="V43" s="237"/>
      <c r="W43" s="73" t="s">
        <v>29</v>
      </c>
      <c r="X43" s="73" t="s">
        <v>30</v>
      </c>
      <c r="Y43" s="73" t="s">
        <v>31</v>
      </c>
      <c r="Z43" s="71" t="s">
        <v>32</v>
      </c>
      <c r="AA43" s="71" t="s">
        <v>33</v>
      </c>
      <c r="AB43" s="73" t="s">
        <v>34</v>
      </c>
      <c r="AC43" s="73" t="s">
        <v>35</v>
      </c>
      <c r="AD43" s="71" t="s">
        <v>36</v>
      </c>
      <c r="AE43" s="93"/>
    </row>
    <row r="44" spans="1:31" ht="18.75" x14ac:dyDescent="0.25">
      <c r="M44" s="117" t="s">
        <v>106</v>
      </c>
      <c r="N44" s="118">
        <f>AVERAGE(N39:N43)</f>
        <v>9100</v>
      </c>
      <c r="O44" s="118">
        <f>SUM(O39:O43)/5</f>
        <v>1</v>
      </c>
      <c r="P44" s="118">
        <f>SUM(P39:P43)/5</f>
        <v>1</v>
      </c>
      <c r="Q44" s="119">
        <f>AVERAGE(Q39:Q43)</f>
        <v>1</v>
      </c>
      <c r="R44" s="120">
        <f>AVERAGE(R35:R43)</f>
        <v>0</v>
      </c>
      <c r="S44" s="120">
        <f>AVERAGE(S35:S43)</f>
        <v>0.16666666666666666</v>
      </c>
      <c r="T44" s="120">
        <f>AVERAGE(T35:T43)</f>
        <v>0.97222222222222221</v>
      </c>
      <c r="U44" s="120">
        <f>SUM(U39:U43)/5</f>
        <v>4.0689888406324003E-2</v>
      </c>
      <c r="V44" s="120">
        <f>SUM(V39:V43)/5</f>
        <v>4.0689888406324003E-2</v>
      </c>
      <c r="AE44" s="93"/>
    </row>
    <row r="45" spans="1:31" x14ac:dyDescent="0.25">
      <c r="A45" s="110" t="s">
        <v>178</v>
      </c>
      <c r="Q45" s="116"/>
      <c r="U45" s="121"/>
      <c r="V45" s="121"/>
      <c r="AE45" s="93"/>
    </row>
    <row r="46" spans="1:31" x14ac:dyDescent="0.25">
      <c r="A46">
        <v>2010</v>
      </c>
      <c r="B46" s="9">
        <v>3020</v>
      </c>
      <c r="C46" s="9">
        <v>3021</v>
      </c>
      <c r="D46" s="95" t="s">
        <v>78</v>
      </c>
      <c r="E46" s="95" t="s">
        <v>75</v>
      </c>
      <c r="F46" s="95" t="s">
        <v>79</v>
      </c>
      <c r="G46" s="96">
        <v>680</v>
      </c>
      <c r="H46" s="10">
        <v>40207</v>
      </c>
      <c r="I46" s="11" t="s">
        <v>60</v>
      </c>
      <c r="J46" s="9">
        <v>1500</v>
      </c>
      <c r="K46" s="12" t="s">
        <v>26</v>
      </c>
      <c r="L46" s="9" t="s">
        <v>27</v>
      </c>
      <c r="M46" s="9" t="s">
        <v>28</v>
      </c>
      <c r="N46" s="199">
        <v>14900</v>
      </c>
      <c r="O46" s="199">
        <v>5</v>
      </c>
      <c r="P46" s="199">
        <v>4</v>
      </c>
      <c r="Q46" s="200">
        <f>P46/O46</f>
        <v>0.8</v>
      </c>
      <c r="R46" s="9">
        <v>0</v>
      </c>
      <c r="S46" s="9">
        <v>0</v>
      </c>
      <c r="T46" s="9">
        <v>0</v>
      </c>
      <c r="U46" s="237">
        <f>O46/(365*7*N46)*1000000</f>
        <v>0.13133873573332983</v>
      </c>
      <c r="V46" s="237">
        <f>P46/(365*7*N46)*1000000</f>
        <v>0.10507098858666387</v>
      </c>
      <c r="W46" s="11" t="s">
        <v>29</v>
      </c>
      <c r="X46" s="9" t="s">
        <v>55</v>
      </c>
      <c r="Y46" s="11" t="s">
        <v>31</v>
      </c>
      <c r="Z46" s="9" t="s">
        <v>32</v>
      </c>
      <c r="AA46" s="9" t="s">
        <v>33</v>
      </c>
      <c r="AB46" s="11" t="s">
        <v>34</v>
      </c>
      <c r="AC46" s="11" t="s">
        <v>35</v>
      </c>
      <c r="AD46" s="9" t="s">
        <v>36</v>
      </c>
      <c r="AE46" s="93"/>
    </row>
    <row r="47" spans="1:31" x14ac:dyDescent="0.25">
      <c r="B47" s="9">
        <v>3020</v>
      </c>
      <c r="C47" s="9">
        <v>3021</v>
      </c>
      <c r="D47" s="95" t="s">
        <v>78</v>
      </c>
      <c r="E47" s="95" t="s">
        <v>75</v>
      </c>
      <c r="F47" s="95" t="s">
        <v>79</v>
      </c>
      <c r="G47" s="96">
        <v>681</v>
      </c>
      <c r="H47" s="10">
        <v>40265</v>
      </c>
      <c r="I47" s="11" t="s">
        <v>25</v>
      </c>
      <c r="J47" s="9">
        <v>1500</v>
      </c>
      <c r="K47" s="12" t="s">
        <v>26</v>
      </c>
      <c r="L47" s="9" t="s">
        <v>27</v>
      </c>
      <c r="M47" s="9" t="s">
        <v>28</v>
      </c>
      <c r="N47" s="199"/>
      <c r="O47" s="199"/>
      <c r="P47" s="199"/>
      <c r="Q47" s="200"/>
      <c r="R47" s="9">
        <v>0</v>
      </c>
      <c r="S47" s="9">
        <v>0</v>
      </c>
      <c r="T47" s="9">
        <v>1</v>
      </c>
      <c r="U47" s="237"/>
      <c r="V47" s="237"/>
      <c r="W47" s="11" t="s">
        <v>29</v>
      </c>
      <c r="X47" s="9" t="s">
        <v>55</v>
      </c>
      <c r="Y47" s="11" t="s">
        <v>31</v>
      </c>
      <c r="Z47" s="9" t="s">
        <v>32</v>
      </c>
      <c r="AA47" s="9" t="s">
        <v>33</v>
      </c>
      <c r="AB47" s="11" t="s">
        <v>34</v>
      </c>
      <c r="AC47" s="11" t="s">
        <v>35</v>
      </c>
      <c r="AD47" s="9" t="s">
        <v>36</v>
      </c>
      <c r="AE47" s="93"/>
    </row>
    <row r="48" spans="1:31" x14ac:dyDescent="0.25">
      <c r="A48">
        <v>2011</v>
      </c>
      <c r="B48" s="9">
        <v>3020</v>
      </c>
      <c r="C48" s="9">
        <v>3021</v>
      </c>
      <c r="D48" s="95" t="s">
        <v>78</v>
      </c>
      <c r="E48" s="95" t="s">
        <v>75</v>
      </c>
      <c r="F48" s="95" t="s">
        <v>79</v>
      </c>
      <c r="G48" s="96">
        <v>682</v>
      </c>
      <c r="H48" s="10">
        <v>40759</v>
      </c>
      <c r="I48" s="11" t="s">
        <v>37</v>
      </c>
      <c r="J48" s="9">
        <v>1300</v>
      </c>
      <c r="K48" s="9" t="s">
        <v>26</v>
      </c>
      <c r="L48" s="9" t="s">
        <v>27</v>
      </c>
      <c r="M48" s="9" t="s">
        <v>28</v>
      </c>
      <c r="N48" s="199"/>
      <c r="O48" s="199"/>
      <c r="P48" s="199"/>
      <c r="Q48" s="200"/>
      <c r="R48" s="9">
        <v>0</v>
      </c>
      <c r="S48" s="9">
        <v>0</v>
      </c>
      <c r="T48" s="9">
        <v>1</v>
      </c>
      <c r="U48" s="237"/>
      <c r="V48" s="237"/>
      <c r="W48" s="11" t="s">
        <v>29</v>
      </c>
      <c r="X48" s="9" t="s">
        <v>55</v>
      </c>
      <c r="Y48" s="11" t="s">
        <v>31</v>
      </c>
      <c r="Z48" s="9" t="s">
        <v>32</v>
      </c>
      <c r="AA48" s="9" t="s">
        <v>33</v>
      </c>
      <c r="AB48" s="11" t="s">
        <v>34</v>
      </c>
      <c r="AC48" s="11" t="s">
        <v>35</v>
      </c>
      <c r="AD48" s="9" t="s">
        <v>36</v>
      </c>
      <c r="AE48" s="93"/>
    </row>
    <row r="49" spans="1:31" x14ac:dyDescent="0.25">
      <c r="B49" s="9">
        <v>3020</v>
      </c>
      <c r="C49" s="9">
        <v>3021</v>
      </c>
      <c r="D49" s="95" t="s">
        <v>78</v>
      </c>
      <c r="E49" s="95" t="s">
        <v>75</v>
      </c>
      <c r="F49" s="95" t="s">
        <v>79</v>
      </c>
      <c r="G49" s="96">
        <v>683</v>
      </c>
      <c r="H49" s="10">
        <v>40897</v>
      </c>
      <c r="I49" s="11" t="s">
        <v>52</v>
      </c>
      <c r="J49" s="9">
        <v>750</v>
      </c>
      <c r="K49" s="9" t="s">
        <v>26</v>
      </c>
      <c r="L49" s="9" t="s">
        <v>27</v>
      </c>
      <c r="M49" s="9" t="s">
        <v>28</v>
      </c>
      <c r="N49" s="199"/>
      <c r="O49" s="199"/>
      <c r="P49" s="199"/>
      <c r="Q49" s="200"/>
      <c r="R49" s="9">
        <v>0</v>
      </c>
      <c r="S49" s="9">
        <v>0</v>
      </c>
      <c r="T49" s="9">
        <v>1</v>
      </c>
      <c r="U49" s="237"/>
      <c r="V49" s="237"/>
      <c r="W49" s="11" t="s">
        <v>29</v>
      </c>
      <c r="X49" s="9" t="s">
        <v>55</v>
      </c>
      <c r="Y49" s="11" t="s">
        <v>31</v>
      </c>
      <c r="Z49" s="9" t="s">
        <v>32</v>
      </c>
      <c r="AA49" s="9" t="s">
        <v>33</v>
      </c>
      <c r="AB49" s="11" t="s">
        <v>34</v>
      </c>
      <c r="AC49" s="11" t="s">
        <v>35</v>
      </c>
      <c r="AD49" s="9" t="s">
        <v>36</v>
      </c>
      <c r="AE49" s="93"/>
    </row>
    <row r="50" spans="1:31" x14ac:dyDescent="0.25">
      <c r="B50" s="9">
        <v>3020</v>
      </c>
      <c r="C50" s="9">
        <v>3021</v>
      </c>
      <c r="D50" s="95" t="s">
        <v>78</v>
      </c>
      <c r="E50" s="95" t="s">
        <v>75</v>
      </c>
      <c r="F50" s="95" t="s">
        <v>79</v>
      </c>
      <c r="G50" s="96">
        <v>688</v>
      </c>
      <c r="H50" s="10">
        <v>42083</v>
      </c>
      <c r="I50" s="11" t="s">
        <v>54</v>
      </c>
      <c r="J50" s="9">
        <v>820</v>
      </c>
      <c r="K50" s="9" t="s">
        <v>26</v>
      </c>
      <c r="L50" s="9" t="s">
        <v>27</v>
      </c>
      <c r="M50" s="9" t="s">
        <v>28</v>
      </c>
      <c r="N50" s="199"/>
      <c r="O50" s="199"/>
      <c r="P50" s="199"/>
      <c r="Q50" s="200"/>
      <c r="R50" s="9">
        <v>0</v>
      </c>
      <c r="S50" s="9">
        <v>0</v>
      </c>
      <c r="T50" s="9">
        <v>1</v>
      </c>
      <c r="U50" s="237"/>
      <c r="V50" s="237"/>
      <c r="W50" s="11" t="s">
        <v>29</v>
      </c>
      <c r="X50" s="9" t="s">
        <v>55</v>
      </c>
      <c r="Y50" s="11" t="s">
        <v>31</v>
      </c>
      <c r="Z50" s="9" t="s">
        <v>32</v>
      </c>
      <c r="AA50" s="9" t="s">
        <v>33</v>
      </c>
      <c r="AB50" s="11" t="s">
        <v>34</v>
      </c>
      <c r="AC50" s="11" t="s">
        <v>35</v>
      </c>
      <c r="AD50" s="9" t="s">
        <v>36</v>
      </c>
      <c r="AE50" s="93"/>
    </row>
    <row r="51" spans="1:31" x14ac:dyDescent="0.25">
      <c r="A51">
        <v>2010</v>
      </c>
      <c r="B51" s="13">
        <v>3021</v>
      </c>
      <c r="C51" s="13">
        <v>3022</v>
      </c>
      <c r="D51" s="95" t="s">
        <v>78</v>
      </c>
      <c r="E51" s="95" t="s">
        <v>79</v>
      </c>
      <c r="F51" s="95" t="s">
        <v>81</v>
      </c>
      <c r="G51" s="96">
        <v>290</v>
      </c>
      <c r="H51" s="14">
        <v>40337</v>
      </c>
      <c r="I51" s="15" t="s">
        <v>44</v>
      </c>
      <c r="J51" s="13">
        <v>945</v>
      </c>
      <c r="K51" s="16" t="s">
        <v>26</v>
      </c>
      <c r="L51" s="13" t="s">
        <v>27</v>
      </c>
      <c r="M51" s="13">
        <v>201</v>
      </c>
      <c r="N51" s="199">
        <v>16700</v>
      </c>
      <c r="O51" s="199">
        <v>5</v>
      </c>
      <c r="P51" s="199">
        <v>5</v>
      </c>
      <c r="Q51" s="200">
        <f>P51/O51</f>
        <v>1</v>
      </c>
      <c r="R51" s="13">
        <v>0</v>
      </c>
      <c r="S51" s="13">
        <v>0</v>
      </c>
      <c r="T51" s="13">
        <v>2</v>
      </c>
      <c r="U51" s="237">
        <f>O51/(365*7*N51)*1000000</f>
        <v>0.11718246481596495</v>
      </c>
      <c r="V51" s="237">
        <f>P51/(365*7*N51)*1000000</f>
        <v>0.11718246481596495</v>
      </c>
      <c r="W51" s="15" t="s">
        <v>29</v>
      </c>
      <c r="X51" s="13" t="s">
        <v>55</v>
      </c>
      <c r="Y51" s="15" t="s">
        <v>31</v>
      </c>
      <c r="Z51" s="13" t="s">
        <v>32</v>
      </c>
      <c r="AA51" s="13" t="s">
        <v>33</v>
      </c>
      <c r="AB51" s="15" t="s">
        <v>34</v>
      </c>
      <c r="AC51" s="15" t="s">
        <v>35</v>
      </c>
      <c r="AD51" s="13" t="s">
        <v>53</v>
      </c>
      <c r="AE51" s="93"/>
    </row>
    <row r="52" spans="1:31" x14ac:dyDescent="0.25">
      <c r="B52" s="13">
        <v>3021</v>
      </c>
      <c r="C52" s="13">
        <v>3022</v>
      </c>
      <c r="D52" s="95" t="s">
        <v>78</v>
      </c>
      <c r="E52" s="95" t="s">
        <v>79</v>
      </c>
      <c r="F52" s="95" t="s">
        <v>81</v>
      </c>
      <c r="G52" s="96">
        <v>291</v>
      </c>
      <c r="H52" s="14">
        <v>40401</v>
      </c>
      <c r="I52" s="15" t="s">
        <v>37</v>
      </c>
      <c r="J52" s="13">
        <v>2030</v>
      </c>
      <c r="K52" s="16" t="s">
        <v>26</v>
      </c>
      <c r="L52" s="13" t="s">
        <v>27</v>
      </c>
      <c r="M52" s="13" t="s">
        <v>28</v>
      </c>
      <c r="N52" s="199"/>
      <c r="O52" s="199"/>
      <c r="P52" s="199"/>
      <c r="Q52" s="200"/>
      <c r="R52" s="13">
        <v>0</v>
      </c>
      <c r="S52" s="13">
        <v>1</v>
      </c>
      <c r="T52" s="13">
        <v>0</v>
      </c>
      <c r="U52" s="237"/>
      <c r="V52" s="237"/>
      <c r="W52" s="15" t="s">
        <v>29</v>
      </c>
      <c r="X52" s="13" t="s">
        <v>55</v>
      </c>
      <c r="Y52" s="15" t="s">
        <v>31</v>
      </c>
      <c r="Z52" s="13" t="s">
        <v>32</v>
      </c>
      <c r="AA52" s="13" t="s">
        <v>33</v>
      </c>
      <c r="AB52" s="15" t="s">
        <v>34</v>
      </c>
      <c r="AC52" s="15" t="s">
        <v>35</v>
      </c>
      <c r="AD52" s="13" t="s">
        <v>36</v>
      </c>
      <c r="AE52" s="93"/>
    </row>
    <row r="53" spans="1:31" x14ac:dyDescent="0.25">
      <c r="A53">
        <v>2013</v>
      </c>
      <c r="B53" s="13">
        <v>3021</v>
      </c>
      <c r="C53" s="13">
        <v>3022</v>
      </c>
      <c r="D53" s="95" t="s">
        <v>78</v>
      </c>
      <c r="E53" s="95" t="s">
        <v>79</v>
      </c>
      <c r="F53" s="95" t="s">
        <v>81</v>
      </c>
      <c r="G53" s="96">
        <v>294</v>
      </c>
      <c r="H53" s="14">
        <v>41576</v>
      </c>
      <c r="I53" s="15" t="s">
        <v>52</v>
      </c>
      <c r="J53" s="13">
        <v>1935</v>
      </c>
      <c r="K53" s="13" t="s">
        <v>26</v>
      </c>
      <c r="L53" s="13" t="s">
        <v>27</v>
      </c>
      <c r="M53" s="13" t="s">
        <v>28</v>
      </c>
      <c r="N53" s="199"/>
      <c r="O53" s="199"/>
      <c r="P53" s="199"/>
      <c r="Q53" s="200"/>
      <c r="R53" s="13">
        <v>0</v>
      </c>
      <c r="S53" s="13">
        <v>0</v>
      </c>
      <c r="T53" s="13">
        <v>1</v>
      </c>
      <c r="U53" s="237"/>
      <c r="V53" s="237"/>
      <c r="W53" s="15" t="s">
        <v>29</v>
      </c>
      <c r="X53" s="13" t="s">
        <v>55</v>
      </c>
      <c r="Y53" s="15" t="s">
        <v>31</v>
      </c>
      <c r="Z53" s="13" t="s">
        <v>32</v>
      </c>
      <c r="AA53" s="13" t="s">
        <v>33</v>
      </c>
      <c r="AB53" s="15" t="s">
        <v>34</v>
      </c>
      <c r="AC53" s="15" t="s">
        <v>35</v>
      </c>
      <c r="AD53" s="13" t="s">
        <v>36</v>
      </c>
      <c r="AE53" s="93"/>
    </row>
    <row r="54" spans="1:31" x14ac:dyDescent="0.25">
      <c r="A54">
        <v>2014</v>
      </c>
      <c r="B54" s="13">
        <v>3021</v>
      </c>
      <c r="C54" s="13">
        <v>3022</v>
      </c>
      <c r="D54" s="95" t="s">
        <v>78</v>
      </c>
      <c r="E54" s="95" t="s">
        <v>79</v>
      </c>
      <c r="F54" s="95" t="s">
        <v>81</v>
      </c>
      <c r="G54" s="96">
        <v>295</v>
      </c>
      <c r="H54" s="14">
        <v>41992</v>
      </c>
      <c r="I54" s="15" t="s">
        <v>54</v>
      </c>
      <c r="J54" s="13">
        <v>1849</v>
      </c>
      <c r="K54" s="13" t="s">
        <v>26</v>
      </c>
      <c r="L54" s="13" t="s">
        <v>27</v>
      </c>
      <c r="M54" s="13" t="s">
        <v>28</v>
      </c>
      <c r="N54" s="199"/>
      <c r="O54" s="199"/>
      <c r="P54" s="199"/>
      <c r="Q54" s="200"/>
      <c r="R54" s="13">
        <v>0</v>
      </c>
      <c r="S54" s="13">
        <v>0</v>
      </c>
      <c r="T54" s="13">
        <v>1</v>
      </c>
      <c r="U54" s="237"/>
      <c r="V54" s="237"/>
      <c r="W54" s="15" t="s">
        <v>29</v>
      </c>
      <c r="X54" s="13" t="s">
        <v>55</v>
      </c>
      <c r="Y54" s="15" t="s">
        <v>40</v>
      </c>
      <c r="Z54" s="13" t="s">
        <v>32</v>
      </c>
      <c r="AA54" s="13" t="s">
        <v>33</v>
      </c>
      <c r="AB54" s="15" t="s">
        <v>34</v>
      </c>
      <c r="AC54" s="15" t="s">
        <v>35</v>
      </c>
      <c r="AD54" s="13" t="s">
        <v>36</v>
      </c>
      <c r="AE54" s="93"/>
    </row>
    <row r="55" spans="1:31" x14ac:dyDescent="0.25">
      <c r="A55">
        <v>2015</v>
      </c>
      <c r="B55" s="13">
        <v>3021</v>
      </c>
      <c r="C55" s="13">
        <v>3022</v>
      </c>
      <c r="D55" s="95" t="s">
        <v>78</v>
      </c>
      <c r="E55" s="95" t="s">
        <v>79</v>
      </c>
      <c r="F55" s="95" t="s">
        <v>81</v>
      </c>
      <c r="G55" s="96">
        <v>296</v>
      </c>
      <c r="H55" s="14">
        <v>42212</v>
      </c>
      <c r="I55" s="15" t="s">
        <v>25</v>
      </c>
      <c r="J55" s="13">
        <v>1050</v>
      </c>
      <c r="K55" s="13" t="s">
        <v>26</v>
      </c>
      <c r="L55" s="13" t="s">
        <v>27</v>
      </c>
      <c r="M55" s="13" t="s">
        <v>28</v>
      </c>
      <c r="N55" s="199"/>
      <c r="O55" s="199"/>
      <c r="P55" s="199"/>
      <c r="Q55" s="200"/>
      <c r="R55" s="13">
        <v>0</v>
      </c>
      <c r="S55" s="13">
        <v>1</v>
      </c>
      <c r="T55" s="13">
        <v>0</v>
      </c>
      <c r="U55" s="237"/>
      <c r="V55" s="237"/>
      <c r="W55" s="15" t="s">
        <v>29</v>
      </c>
      <c r="X55" s="13" t="s">
        <v>55</v>
      </c>
      <c r="Y55" s="15" t="s">
        <v>31</v>
      </c>
      <c r="Z55" s="13" t="s">
        <v>32</v>
      </c>
      <c r="AA55" s="13" t="s">
        <v>33</v>
      </c>
      <c r="AB55" s="15" t="s">
        <v>34</v>
      </c>
      <c r="AC55" s="15" t="s">
        <v>35</v>
      </c>
      <c r="AD55" s="15" t="s">
        <v>47</v>
      </c>
      <c r="AE55" s="93"/>
    </row>
    <row r="56" spans="1:31" x14ac:dyDescent="0.25">
      <c r="A56">
        <v>2013</v>
      </c>
      <c r="B56" s="5">
        <v>2026</v>
      </c>
      <c r="C56" s="5">
        <v>3016</v>
      </c>
      <c r="D56" s="95" t="s">
        <v>75</v>
      </c>
      <c r="E56" s="95" t="s">
        <v>82</v>
      </c>
      <c r="F56" s="95" t="s">
        <v>83</v>
      </c>
      <c r="G56" s="96">
        <v>686</v>
      </c>
      <c r="H56" s="6">
        <v>41282</v>
      </c>
      <c r="I56" s="7" t="s">
        <v>52</v>
      </c>
      <c r="J56" s="5">
        <v>1735</v>
      </c>
      <c r="K56" s="5" t="s">
        <v>26</v>
      </c>
      <c r="L56" s="5" t="s">
        <v>27</v>
      </c>
      <c r="M56" s="5" t="s">
        <v>28</v>
      </c>
      <c r="N56" s="199">
        <v>9800</v>
      </c>
      <c r="O56" s="199">
        <v>3</v>
      </c>
      <c r="P56" s="199">
        <v>3</v>
      </c>
      <c r="Q56" s="200">
        <f>P56/O56</f>
        <v>1</v>
      </c>
      <c r="R56" s="5">
        <v>0</v>
      </c>
      <c r="S56" s="5">
        <v>1</v>
      </c>
      <c r="T56" s="5">
        <v>0</v>
      </c>
      <c r="U56" s="237">
        <f>O56/(365*N56*7)*1000000</f>
        <v>0.11981309157713967</v>
      </c>
      <c r="V56" s="237">
        <f>P56/(365*N56*7)*1000000</f>
        <v>0.11981309157713967</v>
      </c>
      <c r="W56" s="7" t="s">
        <v>29</v>
      </c>
      <c r="X56" s="5" t="s">
        <v>55</v>
      </c>
      <c r="Y56" s="7" t="s">
        <v>31</v>
      </c>
      <c r="Z56" s="5" t="s">
        <v>32</v>
      </c>
      <c r="AA56" s="5" t="s">
        <v>33</v>
      </c>
      <c r="AB56" s="7" t="s">
        <v>34</v>
      </c>
      <c r="AC56" s="7" t="s">
        <v>35</v>
      </c>
      <c r="AD56" s="5" t="s">
        <v>36</v>
      </c>
      <c r="AE56" s="93"/>
    </row>
    <row r="57" spans="1:31" x14ac:dyDescent="0.25">
      <c r="A57">
        <v>2015</v>
      </c>
      <c r="B57" s="5">
        <v>2026</v>
      </c>
      <c r="C57" s="5">
        <v>3016</v>
      </c>
      <c r="D57" s="95" t="s">
        <v>75</v>
      </c>
      <c r="E57" s="95" t="s">
        <v>82</v>
      </c>
      <c r="F57" s="95" t="s">
        <v>83</v>
      </c>
      <c r="G57" s="96">
        <v>690</v>
      </c>
      <c r="H57" s="6">
        <v>42123</v>
      </c>
      <c r="I57" s="7" t="s">
        <v>44</v>
      </c>
      <c r="J57" s="5">
        <v>926</v>
      </c>
      <c r="K57" s="5" t="s">
        <v>26</v>
      </c>
      <c r="L57" s="5" t="s">
        <v>27</v>
      </c>
      <c r="M57" s="5" t="s">
        <v>28</v>
      </c>
      <c r="N57" s="199"/>
      <c r="O57" s="199"/>
      <c r="P57" s="199"/>
      <c r="Q57" s="200"/>
      <c r="R57" s="5">
        <v>0</v>
      </c>
      <c r="S57" s="5">
        <v>0</v>
      </c>
      <c r="T57" s="5">
        <v>1</v>
      </c>
      <c r="U57" s="237"/>
      <c r="V57" s="237"/>
      <c r="W57" s="7" t="s">
        <v>29</v>
      </c>
      <c r="X57" s="5" t="s">
        <v>55</v>
      </c>
      <c r="Y57" s="7" t="s">
        <v>31</v>
      </c>
      <c r="Z57" s="5" t="s">
        <v>32</v>
      </c>
      <c r="AA57" s="5" t="s">
        <v>33</v>
      </c>
      <c r="AB57" s="7" t="s">
        <v>34</v>
      </c>
      <c r="AC57" s="7" t="s">
        <v>35</v>
      </c>
      <c r="AD57" s="5" t="s">
        <v>36</v>
      </c>
      <c r="AE57" s="93"/>
    </row>
    <row r="58" spans="1:31" x14ac:dyDescent="0.25">
      <c r="B58" s="5">
        <v>2026</v>
      </c>
      <c r="C58" s="5">
        <v>3016</v>
      </c>
      <c r="D58" s="95" t="s">
        <v>75</v>
      </c>
      <c r="E58" s="95" t="s">
        <v>82</v>
      </c>
      <c r="F58" s="95" t="s">
        <v>83</v>
      </c>
      <c r="G58" s="96">
        <v>691</v>
      </c>
      <c r="H58" s="6">
        <v>42285</v>
      </c>
      <c r="I58" s="7" t="s">
        <v>37</v>
      </c>
      <c r="J58" s="5">
        <v>720</v>
      </c>
      <c r="K58" s="5" t="s">
        <v>26</v>
      </c>
      <c r="L58" s="5" t="s">
        <v>27</v>
      </c>
      <c r="M58" s="5" t="s">
        <v>28</v>
      </c>
      <c r="N58" s="199"/>
      <c r="O58" s="199"/>
      <c r="P58" s="199"/>
      <c r="Q58" s="200"/>
      <c r="R58" s="5">
        <v>0</v>
      </c>
      <c r="S58" s="5">
        <v>0</v>
      </c>
      <c r="T58" s="5">
        <v>1</v>
      </c>
      <c r="U58" s="237"/>
      <c r="V58" s="237"/>
      <c r="W58" s="7" t="s">
        <v>29</v>
      </c>
      <c r="X58" s="5" t="s">
        <v>65</v>
      </c>
      <c r="Y58" s="7" t="s">
        <v>31</v>
      </c>
      <c r="Z58" s="5" t="s">
        <v>32</v>
      </c>
      <c r="AA58" s="5" t="s">
        <v>33</v>
      </c>
      <c r="AB58" s="7" t="s">
        <v>34</v>
      </c>
      <c r="AC58" s="7" t="s">
        <v>35</v>
      </c>
      <c r="AD58" s="5" t="s">
        <v>36</v>
      </c>
      <c r="AE58" s="93"/>
    </row>
    <row r="59" spans="1:31" x14ac:dyDescent="0.25">
      <c r="A59">
        <v>2014</v>
      </c>
      <c r="B59" s="37">
        <v>3016</v>
      </c>
      <c r="C59" s="37">
        <v>3017</v>
      </c>
      <c r="D59" s="95" t="s">
        <v>75</v>
      </c>
      <c r="E59" s="95" t="s">
        <v>83</v>
      </c>
      <c r="F59" s="95" t="s">
        <v>76</v>
      </c>
      <c r="G59" s="96">
        <v>180</v>
      </c>
      <c r="H59" s="38">
        <v>41759</v>
      </c>
      <c r="I59" s="39" t="s">
        <v>44</v>
      </c>
      <c r="J59" s="37">
        <v>1739</v>
      </c>
      <c r="K59" s="37" t="s">
        <v>26</v>
      </c>
      <c r="L59" s="39" t="s">
        <v>38</v>
      </c>
      <c r="M59" s="37" t="s">
        <v>39</v>
      </c>
      <c r="N59" s="189">
        <v>7000</v>
      </c>
      <c r="O59" s="189">
        <v>1</v>
      </c>
      <c r="P59" s="189">
        <v>0</v>
      </c>
      <c r="Q59" s="190">
        <v>0</v>
      </c>
      <c r="R59" s="37">
        <v>0</v>
      </c>
      <c r="S59" s="37">
        <v>0</v>
      </c>
      <c r="T59" s="37">
        <v>0</v>
      </c>
      <c r="U59" s="191">
        <f>O59/(365*7*N59)*1000000</f>
        <v>5.5912776069331843E-2</v>
      </c>
      <c r="V59" s="191">
        <f>P59/(365*7*N59)*1000000</f>
        <v>0</v>
      </c>
      <c r="W59" s="39" t="s">
        <v>29</v>
      </c>
      <c r="X59" s="37" t="s">
        <v>55</v>
      </c>
      <c r="Y59" s="39" t="s">
        <v>40</v>
      </c>
      <c r="Z59" s="37" t="s">
        <v>32</v>
      </c>
      <c r="AA59" s="37" t="s">
        <v>33</v>
      </c>
      <c r="AB59" s="39" t="s">
        <v>34</v>
      </c>
      <c r="AC59" s="39" t="s">
        <v>35</v>
      </c>
      <c r="AD59" s="39" t="s">
        <v>43</v>
      </c>
      <c r="AE59" s="93"/>
    </row>
    <row r="60" spans="1:31" x14ac:dyDescent="0.25">
      <c r="A60">
        <v>2011</v>
      </c>
      <c r="B60" s="31">
        <v>3009</v>
      </c>
      <c r="C60" s="31">
        <v>3023</v>
      </c>
      <c r="D60" s="95" t="s">
        <v>78</v>
      </c>
      <c r="E60" s="95" t="s">
        <v>84</v>
      </c>
      <c r="F60" s="95" t="s">
        <v>80</v>
      </c>
      <c r="G60" s="96">
        <v>220</v>
      </c>
      <c r="H60" s="32">
        <v>40555</v>
      </c>
      <c r="I60" s="33" t="s">
        <v>44</v>
      </c>
      <c r="J60" s="31">
        <v>1109</v>
      </c>
      <c r="K60" s="31" t="s">
        <v>26</v>
      </c>
      <c r="L60" s="31" t="s">
        <v>27</v>
      </c>
      <c r="M60" s="31" t="s">
        <v>28</v>
      </c>
      <c r="N60" s="199">
        <v>18000</v>
      </c>
      <c r="O60" s="199">
        <v>11</v>
      </c>
      <c r="P60" s="199">
        <v>11</v>
      </c>
      <c r="Q60" s="200">
        <f>P60/O60</f>
        <v>1</v>
      </c>
      <c r="R60" s="31">
        <v>0</v>
      </c>
      <c r="S60" s="31">
        <v>0</v>
      </c>
      <c r="T60" s="31">
        <v>1</v>
      </c>
      <c r="U60" s="237">
        <f>O60/(365*7*N60)*1000000</f>
        <v>0.2391824309632529</v>
      </c>
      <c r="V60" s="237"/>
      <c r="W60" s="33" t="s">
        <v>29</v>
      </c>
      <c r="X60" s="31" t="s">
        <v>55</v>
      </c>
      <c r="Y60" s="33" t="s">
        <v>31</v>
      </c>
      <c r="Z60" s="31" t="s">
        <v>32</v>
      </c>
      <c r="AA60" s="31" t="s">
        <v>33</v>
      </c>
      <c r="AB60" s="33" t="s">
        <v>34</v>
      </c>
      <c r="AC60" s="33" t="s">
        <v>35</v>
      </c>
      <c r="AD60" s="31" t="s">
        <v>36</v>
      </c>
      <c r="AE60" s="93"/>
    </row>
    <row r="61" spans="1:31" x14ac:dyDescent="0.25">
      <c r="B61" s="31">
        <v>3009</v>
      </c>
      <c r="C61" s="31">
        <v>3023</v>
      </c>
      <c r="D61" s="95" t="s">
        <v>78</v>
      </c>
      <c r="E61" s="95" t="s">
        <v>84</v>
      </c>
      <c r="F61" s="95" t="s">
        <v>80</v>
      </c>
      <c r="G61" s="96">
        <v>222</v>
      </c>
      <c r="H61" s="32">
        <v>41185</v>
      </c>
      <c r="I61" s="33" t="s">
        <v>44</v>
      </c>
      <c r="J61" s="31">
        <v>815</v>
      </c>
      <c r="K61" s="31" t="s">
        <v>26</v>
      </c>
      <c r="L61" s="31" t="s">
        <v>27</v>
      </c>
      <c r="M61" s="31" t="s">
        <v>28</v>
      </c>
      <c r="N61" s="199"/>
      <c r="O61" s="199"/>
      <c r="P61" s="199"/>
      <c r="Q61" s="200"/>
      <c r="R61" s="31">
        <v>0</v>
      </c>
      <c r="S61" s="31">
        <v>0</v>
      </c>
      <c r="T61" s="31">
        <v>1</v>
      </c>
      <c r="U61" s="237"/>
      <c r="V61" s="237"/>
      <c r="W61" s="33" t="s">
        <v>29</v>
      </c>
      <c r="X61" s="31" t="s">
        <v>55</v>
      </c>
      <c r="Y61" s="33" t="s">
        <v>31</v>
      </c>
      <c r="Z61" s="31" t="s">
        <v>32</v>
      </c>
      <c r="AA61" s="31" t="s">
        <v>33</v>
      </c>
      <c r="AB61" s="33" t="s">
        <v>34</v>
      </c>
      <c r="AC61" s="33" t="s">
        <v>35</v>
      </c>
      <c r="AD61" s="31" t="s">
        <v>36</v>
      </c>
      <c r="AE61" s="93"/>
    </row>
    <row r="62" spans="1:31" x14ac:dyDescent="0.25">
      <c r="A62">
        <v>2013</v>
      </c>
      <c r="B62" s="31">
        <v>3009</v>
      </c>
      <c r="C62" s="31">
        <v>3023</v>
      </c>
      <c r="D62" s="95" t="s">
        <v>78</v>
      </c>
      <c r="E62" s="95" t="s">
        <v>84</v>
      </c>
      <c r="F62" s="95" t="s">
        <v>80</v>
      </c>
      <c r="G62" s="96">
        <v>223</v>
      </c>
      <c r="H62" s="32">
        <v>41468</v>
      </c>
      <c r="I62" s="33" t="s">
        <v>60</v>
      </c>
      <c r="J62" s="31">
        <v>1859</v>
      </c>
      <c r="K62" s="31" t="s">
        <v>26</v>
      </c>
      <c r="L62" s="31" t="s">
        <v>27</v>
      </c>
      <c r="M62" s="31" t="s">
        <v>28</v>
      </c>
      <c r="N62" s="199"/>
      <c r="O62" s="199"/>
      <c r="P62" s="199"/>
      <c r="Q62" s="200"/>
      <c r="R62" s="31">
        <v>0</v>
      </c>
      <c r="S62" s="31">
        <v>1</v>
      </c>
      <c r="T62" s="31">
        <v>0</v>
      </c>
      <c r="U62" s="237"/>
      <c r="V62" s="237"/>
      <c r="W62" s="33" t="s">
        <v>29</v>
      </c>
      <c r="X62" s="31" t="s">
        <v>55</v>
      </c>
      <c r="Y62" s="33" t="s">
        <v>31</v>
      </c>
      <c r="Z62" s="31" t="s">
        <v>32</v>
      </c>
      <c r="AA62" s="31" t="s">
        <v>33</v>
      </c>
      <c r="AB62" s="33" t="s">
        <v>34</v>
      </c>
      <c r="AC62" s="33" t="s">
        <v>35</v>
      </c>
      <c r="AD62" s="31" t="s">
        <v>36</v>
      </c>
      <c r="AE62" s="93"/>
    </row>
    <row r="63" spans="1:31" x14ac:dyDescent="0.25">
      <c r="B63" s="31">
        <v>3009</v>
      </c>
      <c r="C63" s="31">
        <v>3023</v>
      </c>
      <c r="D63" s="95" t="s">
        <v>78</v>
      </c>
      <c r="E63" s="95" t="s">
        <v>84</v>
      </c>
      <c r="F63" s="95" t="s">
        <v>80</v>
      </c>
      <c r="G63" s="96">
        <v>224</v>
      </c>
      <c r="H63" s="32">
        <v>41506</v>
      </c>
      <c r="I63" s="33" t="s">
        <v>52</v>
      </c>
      <c r="J63" s="31">
        <v>800</v>
      </c>
      <c r="K63" s="31" t="s">
        <v>26</v>
      </c>
      <c r="L63" s="31" t="s">
        <v>27</v>
      </c>
      <c r="M63" s="31" t="s">
        <v>28</v>
      </c>
      <c r="N63" s="199"/>
      <c r="O63" s="199"/>
      <c r="P63" s="199"/>
      <c r="Q63" s="200"/>
      <c r="R63" s="31">
        <v>0</v>
      </c>
      <c r="S63" s="31">
        <v>0</v>
      </c>
      <c r="T63" s="31">
        <v>1</v>
      </c>
      <c r="U63" s="237"/>
      <c r="V63" s="237"/>
      <c r="W63" s="33" t="s">
        <v>29</v>
      </c>
      <c r="X63" s="31" t="s">
        <v>55</v>
      </c>
      <c r="Y63" s="31" t="s">
        <v>64</v>
      </c>
      <c r="Z63" s="31" t="s">
        <v>32</v>
      </c>
      <c r="AA63" s="31" t="s">
        <v>33</v>
      </c>
      <c r="AB63" s="33" t="s">
        <v>34</v>
      </c>
      <c r="AC63" s="33" t="s">
        <v>35</v>
      </c>
      <c r="AD63" s="31" t="s">
        <v>36</v>
      </c>
      <c r="AE63" s="93"/>
    </row>
    <row r="64" spans="1:31" x14ac:dyDescent="0.25">
      <c r="A64">
        <v>2014</v>
      </c>
      <c r="B64" s="31">
        <v>3009</v>
      </c>
      <c r="C64" s="31">
        <v>3023</v>
      </c>
      <c r="D64" s="95" t="s">
        <v>78</v>
      </c>
      <c r="E64" s="95" t="s">
        <v>84</v>
      </c>
      <c r="F64" s="95" t="s">
        <v>80</v>
      </c>
      <c r="G64" s="96">
        <v>226</v>
      </c>
      <c r="H64" s="32">
        <v>41800</v>
      </c>
      <c r="I64" s="33" t="s">
        <v>52</v>
      </c>
      <c r="J64" s="31">
        <v>1236</v>
      </c>
      <c r="K64" s="31" t="s">
        <v>26</v>
      </c>
      <c r="L64" s="31" t="s">
        <v>27</v>
      </c>
      <c r="M64" s="31" t="s">
        <v>28</v>
      </c>
      <c r="N64" s="199"/>
      <c r="O64" s="199"/>
      <c r="P64" s="199"/>
      <c r="Q64" s="200"/>
      <c r="R64" s="31">
        <v>0</v>
      </c>
      <c r="S64" s="31">
        <v>0</v>
      </c>
      <c r="T64" s="31">
        <v>2</v>
      </c>
      <c r="U64" s="237"/>
      <c r="V64" s="237"/>
      <c r="W64" s="33" t="s">
        <v>29</v>
      </c>
      <c r="X64" s="31" t="s">
        <v>55</v>
      </c>
      <c r="Y64" s="33" t="s">
        <v>31</v>
      </c>
      <c r="Z64" s="31" t="s">
        <v>32</v>
      </c>
      <c r="AA64" s="31" t="s">
        <v>33</v>
      </c>
      <c r="AB64" s="33" t="s">
        <v>34</v>
      </c>
      <c r="AC64" s="33" t="s">
        <v>35</v>
      </c>
      <c r="AD64" s="33" t="s">
        <v>53</v>
      </c>
      <c r="AE64" s="93"/>
    </row>
    <row r="65" spans="1:31" x14ac:dyDescent="0.25">
      <c r="B65" s="31">
        <v>3009</v>
      </c>
      <c r="C65" s="31">
        <v>3023</v>
      </c>
      <c r="D65" s="95" t="s">
        <v>78</v>
      </c>
      <c r="E65" s="95" t="s">
        <v>84</v>
      </c>
      <c r="F65" s="95" t="s">
        <v>80</v>
      </c>
      <c r="G65" s="96">
        <v>227</v>
      </c>
      <c r="H65" s="32">
        <v>41724</v>
      </c>
      <c r="I65" s="33" t="s">
        <v>44</v>
      </c>
      <c r="J65" s="31">
        <v>725</v>
      </c>
      <c r="K65" s="31" t="s">
        <v>26</v>
      </c>
      <c r="L65" s="31" t="s">
        <v>27</v>
      </c>
      <c r="M65" s="31" t="s">
        <v>28</v>
      </c>
      <c r="N65" s="199"/>
      <c r="O65" s="199"/>
      <c r="P65" s="199"/>
      <c r="Q65" s="200"/>
      <c r="R65" s="31">
        <v>0</v>
      </c>
      <c r="S65" s="31">
        <v>0</v>
      </c>
      <c r="T65" s="31">
        <v>1</v>
      </c>
      <c r="U65" s="237"/>
      <c r="V65" s="237"/>
      <c r="W65" s="33" t="s">
        <v>29</v>
      </c>
      <c r="X65" s="31" t="s">
        <v>55</v>
      </c>
      <c r="Y65" s="33" t="s">
        <v>31</v>
      </c>
      <c r="Z65" s="31" t="s">
        <v>32</v>
      </c>
      <c r="AA65" s="31" t="s">
        <v>33</v>
      </c>
      <c r="AB65" s="33" t="s">
        <v>34</v>
      </c>
      <c r="AC65" s="33" t="s">
        <v>35</v>
      </c>
      <c r="AD65" s="31" t="s">
        <v>36</v>
      </c>
      <c r="AE65" s="93"/>
    </row>
    <row r="66" spans="1:31" x14ac:dyDescent="0.25">
      <c r="B66" s="31">
        <v>3009</v>
      </c>
      <c r="C66" s="31">
        <v>3023</v>
      </c>
      <c r="D66" s="95" t="s">
        <v>78</v>
      </c>
      <c r="E66" s="95" t="s">
        <v>84</v>
      </c>
      <c r="F66" s="95" t="s">
        <v>80</v>
      </c>
      <c r="G66" s="96">
        <v>228</v>
      </c>
      <c r="H66" s="32">
        <v>41746</v>
      </c>
      <c r="I66" s="33" t="s">
        <v>37</v>
      </c>
      <c r="J66" s="31">
        <v>1658</v>
      </c>
      <c r="K66" s="31" t="s">
        <v>26</v>
      </c>
      <c r="L66" s="31" t="s">
        <v>27</v>
      </c>
      <c r="M66" s="31" t="s">
        <v>28</v>
      </c>
      <c r="N66" s="199"/>
      <c r="O66" s="199"/>
      <c r="P66" s="199"/>
      <c r="Q66" s="200"/>
      <c r="R66" s="31">
        <v>0</v>
      </c>
      <c r="S66" s="31">
        <v>0</v>
      </c>
      <c r="T66" s="31">
        <v>1</v>
      </c>
      <c r="U66" s="237"/>
      <c r="V66" s="237"/>
      <c r="W66" s="33" t="s">
        <v>29</v>
      </c>
      <c r="X66" s="31" t="s">
        <v>65</v>
      </c>
      <c r="Y66" s="33" t="s">
        <v>31</v>
      </c>
      <c r="Z66" s="31" t="s">
        <v>32</v>
      </c>
      <c r="AA66" s="31" t="s">
        <v>33</v>
      </c>
      <c r="AB66" s="33" t="s">
        <v>34</v>
      </c>
      <c r="AC66" s="33" t="s">
        <v>35</v>
      </c>
      <c r="AD66" s="31" t="s">
        <v>36</v>
      </c>
      <c r="AE66" s="93"/>
    </row>
    <row r="67" spans="1:31" x14ac:dyDescent="0.25">
      <c r="B67" s="31">
        <v>3009</v>
      </c>
      <c r="C67" s="31">
        <v>3023</v>
      </c>
      <c r="D67" s="95" t="s">
        <v>78</v>
      </c>
      <c r="E67" s="95" t="s">
        <v>84</v>
      </c>
      <c r="F67" s="95" t="s">
        <v>80</v>
      </c>
      <c r="G67" s="96">
        <v>229</v>
      </c>
      <c r="H67" s="32">
        <v>41782</v>
      </c>
      <c r="I67" s="33" t="s">
        <v>54</v>
      </c>
      <c r="J67" s="31">
        <v>732</v>
      </c>
      <c r="K67" s="31" t="s">
        <v>26</v>
      </c>
      <c r="L67" s="33" t="s">
        <v>38</v>
      </c>
      <c r="M67" s="31" t="s">
        <v>39</v>
      </c>
      <c r="N67" s="199"/>
      <c r="O67" s="199"/>
      <c r="P67" s="199"/>
      <c r="Q67" s="200"/>
      <c r="R67" s="31">
        <v>0</v>
      </c>
      <c r="S67" s="31">
        <v>0</v>
      </c>
      <c r="T67" s="31">
        <v>1</v>
      </c>
      <c r="U67" s="237"/>
      <c r="V67" s="237"/>
      <c r="W67" s="33" t="s">
        <v>29</v>
      </c>
      <c r="X67" s="31" t="s">
        <v>55</v>
      </c>
      <c r="Y67" s="33" t="s">
        <v>40</v>
      </c>
      <c r="Z67" s="31" t="s">
        <v>32</v>
      </c>
      <c r="AA67" s="31" t="s">
        <v>33</v>
      </c>
      <c r="AB67" s="33" t="s">
        <v>34</v>
      </c>
      <c r="AC67" s="33" t="s">
        <v>35</v>
      </c>
      <c r="AD67" s="33" t="s">
        <v>43</v>
      </c>
      <c r="AE67" s="93"/>
    </row>
    <row r="68" spans="1:31" x14ac:dyDescent="0.25">
      <c r="A68">
        <v>2015</v>
      </c>
      <c r="B68" s="31">
        <v>3009</v>
      </c>
      <c r="C68" s="31">
        <v>3023</v>
      </c>
      <c r="D68" s="95" t="s">
        <v>78</v>
      </c>
      <c r="E68" s="95" t="s">
        <v>84</v>
      </c>
      <c r="F68" s="95" t="s">
        <v>80</v>
      </c>
      <c r="G68" s="96">
        <v>230</v>
      </c>
      <c r="H68" s="32">
        <v>42016</v>
      </c>
      <c r="I68" s="33" t="s">
        <v>25</v>
      </c>
      <c r="J68" s="31">
        <v>1302</v>
      </c>
      <c r="K68" s="31" t="s">
        <v>26</v>
      </c>
      <c r="L68" s="31" t="s">
        <v>27</v>
      </c>
      <c r="M68" s="31" t="s">
        <v>28</v>
      </c>
      <c r="N68" s="199"/>
      <c r="O68" s="199"/>
      <c r="P68" s="199"/>
      <c r="Q68" s="200"/>
      <c r="R68" s="31">
        <v>0</v>
      </c>
      <c r="S68" s="31">
        <v>0</v>
      </c>
      <c r="T68" s="31">
        <v>1</v>
      </c>
      <c r="U68" s="237"/>
      <c r="V68" s="237"/>
      <c r="W68" s="33" t="s">
        <v>29</v>
      </c>
      <c r="X68" s="31" t="s">
        <v>55</v>
      </c>
      <c r="Y68" s="33" t="s">
        <v>31</v>
      </c>
      <c r="Z68" s="31" t="s">
        <v>32</v>
      </c>
      <c r="AA68" s="31" t="s">
        <v>33</v>
      </c>
      <c r="AB68" s="33" t="s">
        <v>34</v>
      </c>
      <c r="AC68" s="33" t="s">
        <v>35</v>
      </c>
      <c r="AD68" s="31" t="s">
        <v>57</v>
      </c>
      <c r="AE68" s="93"/>
    </row>
    <row r="69" spans="1:31" x14ac:dyDescent="0.25">
      <c r="A69">
        <v>2016</v>
      </c>
      <c r="B69" s="31">
        <v>3009</v>
      </c>
      <c r="C69" s="31">
        <v>3023</v>
      </c>
      <c r="D69" s="95" t="s">
        <v>78</v>
      </c>
      <c r="E69" s="95" t="s">
        <v>84</v>
      </c>
      <c r="F69" s="95" t="s">
        <v>80</v>
      </c>
      <c r="G69" s="96">
        <v>231</v>
      </c>
      <c r="H69" s="32">
        <v>42516</v>
      </c>
      <c r="I69" s="33" t="s">
        <v>37</v>
      </c>
      <c r="J69" s="31">
        <v>1020</v>
      </c>
      <c r="K69" s="31" t="s">
        <v>26</v>
      </c>
      <c r="L69" s="31" t="s">
        <v>27</v>
      </c>
      <c r="M69" s="31" t="s">
        <v>28</v>
      </c>
      <c r="N69" s="199"/>
      <c r="O69" s="199"/>
      <c r="P69" s="199"/>
      <c r="Q69" s="200"/>
      <c r="R69" s="31">
        <v>0</v>
      </c>
      <c r="S69" s="31">
        <v>0</v>
      </c>
      <c r="T69" s="31">
        <v>1</v>
      </c>
      <c r="U69" s="237"/>
      <c r="V69" s="237"/>
      <c r="W69" s="33" t="s">
        <v>29</v>
      </c>
      <c r="X69" s="31" t="s">
        <v>55</v>
      </c>
      <c r="Y69" s="33" t="s">
        <v>31</v>
      </c>
      <c r="Z69" s="31" t="s">
        <v>32</v>
      </c>
      <c r="AA69" s="31" t="s">
        <v>33</v>
      </c>
      <c r="AB69" s="33" t="s">
        <v>34</v>
      </c>
      <c r="AC69" s="33" t="s">
        <v>35</v>
      </c>
      <c r="AD69" s="31" t="s">
        <v>36</v>
      </c>
      <c r="AE69" s="93"/>
    </row>
    <row r="70" spans="1:31" x14ac:dyDescent="0.25">
      <c r="B70" s="31">
        <v>3009</v>
      </c>
      <c r="C70" s="31">
        <v>3023</v>
      </c>
      <c r="D70" s="95" t="s">
        <v>78</v>
      </c>
      <c r="E70" s="95" t="s">
        <v>84</v>
      </c>
      <c r="F70" s="95" t="s">
        <v>80</v>
      </c>
      <c r="G70" s="96">
        <v>232</v>
      </c>
      <c r="H70" s="32">
        <v>42682</v>
      </c>
      <c r="I70" s="33" t="s">
        <v>52</v>
      </c>
      <c r="J70" s="31">
        <v>2309</v>
      </c>
      <c r="K70" s="31" t="s">
        <v>26</v>
      </c>
      <c r="L70" s="31" t="s">
        <v>27</v>
      </c>
      <c r="M70" s="31" t="s">
        <v>28</v>
      </c>
      <c r="N70" s="199"/>
      <c r="O70" s="199"/>
      <c r="P70" s="199"/>
      <c r="Q70" s="200"/>
      <c r="R70" s="31">
        <v>0</v>
      </c>
      <c r="S70" s="31">
        <v>0</v>
      </c>
      <c r="T70" s="31">
        <v>1</v>
      </c>
      <c r="U70" s="237"/>
      <c r="V70" s="237"/>
      <c r="W70" s="33" t="s">
        <v>29</v>
      </c>
      <c r="X70" s="31" t="s">
        <v>55</v>
      </c>
      <c r="Y70" s="33" t="s">
        <v>31</v>
      </c>
      <c r="Z70" s="31" t="s">
        <v>32</v>
      </c>
      <c r="AA70" s="31" t="s">
        <v>33</v>
      </c>
      <c r="AB70" s="33" t="s">
        <v>34</v>
      </c>
      <c r="AC70" s="33" t="s">
        <v>35</v>
      </c>
      <c r="AD70" s="33" t="s">
        <v>47</v>
      </c>
      <c r="AE70" s="93"/>
    </row>
    <row r="71" spans="1:31" x14ac:dyDescent="0.25">
      <c r="A71">
        <v>2012</v>
      </c>
      <c r="B71" s="61">
        <v>3020</v>
      </c>
      <c r="C71" s="61">
        <v>3029</v>
      </c>
      <c r="D71" s="95" t="s">
        <v>75</v>
      </c>
      <c r="E71" s="95" t="s">
        <v>78</v>
      </c>
      <c r="F71" s="95" t="s">
        <v>91</v>
      </c>
      <c r="G71" s="96">
        <v>240</v>
      </c>
      <c r="H71" s="62">
        <v>40946</v>
      </c>
      <c r="I71" s="63" t="s">
        <v>52</v>
      </c>
      <c r="J71" s="61">
        <v>1046</v>
      </c>
      <c r="K71" s="61" t="s">
        <v>26</v>
      </c>
      <c r="L71" s="61" t="s">
        <v>27</v>
      </c>
      <c r="M71" s="61" t="s">
        <v>28</v>
      </c>
      <c r="N71" s="199">
        <v>9100</v>
      </c>
      <c r="O71" s="199">
        <v>2</v>
      </c>
      <c r="P71" s="199">
        <v>2</v>
      </c>
      <c r="Q71" s="200">
        <f>P71/O71</f>
        <v>1</v>
      </c>
      <c r="R71" s="61">
        <v>0</v>
      </c>
      <c r="S71" s="61">
        <v>1</v>
      </c>
      <c r="T71" s="61">
        <v>0</v>
      </c>
      <c r="U71" s="237">
        <f>O71/(365*7*N71)*1000000</f>
        <v>8.6019655491279767E-2</v>
      </c>
      <c r="V71" s="237">
        <f>P71/(365*7*N71)*1000000</f>
        <v>8.6019655491279767E-2</v>
      </c>
      <c r="W71" s="63" t="s">
        <v>29</v>
      </c>
      <c r="X71" s="61" t="s">
        <v>55</v>
      </c>
      <c r="Y71" s="63" t="s">
        <v>31</v>
      </c>
      <c r="Z71" s="61" t="s">
        <v>32</v>
      </c>
      <c r="AA71" s="61" t="s">
        <v>33</v>
      </c>
      <c r="AB71" s="63" t="s">
        <v>34</v>
      </c>
      <c r="AC71" s="63" t="s">
        <v>35</v>
      </c>
      <c r="AD71" s="61" t="s">
        <v>36</v>
      </c>
      <c r="AE71" s="93"/>
    </row>
    <row r="72" spans="1:31" x14ac:dyDescent="0.25">
      <c r="A72">
        <v>2014</v>
      </c>
      <c r="B72" s="61">
        <v>3020</v>
      </c>
      <c r="C72" s="61">
        <v>3029</v>
      </c>
      <c r="D72" s="95" t="s">
        <v>75</v>
      </c>
      <c r="E72" s="95" t="s">
        <v>78</v>
      </c>
      <c r="F72" s="95" t="s">
        <v>91</v>
      </c>
      <c r="G72" s="96">
        <v>241</v>
      </c>
      <c r="H72" s="62">
        <v>41952</v>
      </c>
      <c r="I72" s="63" t="s">
        <v>61</v>
      </c>
      <c r="J72" s="61">
        <v>1900</v>
      </c>
      <c r="K72" s="61" t="s">
        <v>26</v>
      </c>
      <c r="L72" s="61" t="s">
        <v>27</v>
      </c>
      <c r="M72" s="61" t="s">
        <v>28</v>
      </c>
      <c r="N72" s="199"/>
      <c r="O72" s="199"/>
      <c r="P72" s="199"/>
      <c r="Q72" s="200"/>
      <c r="R72" s="61">
        <v>0</v>
      </c>
      <c r="S72" s="61">
        <v>0</v>
      </c>
      <c r="T72" s="61">
        <v>1</v>
      </c>
      <c r="U72" s="237"/>
      <c r="V72" s="237"/>
      <c r="W72" s="63" t="s">
        <v>29</v>
      </c>
      <c r="X72" s="61" t="s">
        <v>55</v>
      </c>
      <c r="Y72" s="63" t="s">
        <v>31</v>
      </c>
      <c r="Z72" s="63" t="s">
        <v>2</v>
      </c>
      <c r="AA72" s="63" t="s">
        <v>49</v>
      </c>
      <c r="AB72" s="63" t="s">
        <v>34</v>
      </c>
      <c r="AC72" s="63" t="s">
        <v>35</v>
      </c>
      <c r="AD72" s="61" t="s">
        <v>36</v>
      </c>
      <c r="AE72" s="93"/>
    </row>
    <row r="73" spans="1:31" x14ac:dyDescent="0.25">
      <c r="A73">
        <v>2013</v>
      </c>
      <c r="B73" s="34">
        <v>3022</v>
      </c>
      <c r="C73" s="34">
        <v>3023</v>
      </c>
      <c r="D73" s="95" t="s">
        <v>78</v>
      </c>
      <c r="E73" s="95" t="s">
        <v>81</v>
      </c>
      <c r="F73" s="95" t="s">
        <v>80</v>
      </c>
      <c r="G73" s="96">
        <v>180</v>
      </c>
      <c r="H73" s="35">
        <v>41313</v>
      </c>
      <c r="I73" s="36" t="s">
        <v>54</v>
      </c>
      <c r="J73" s="34">
        <v>2120</v>
      </c>
      <c r="K73" s="34" t="s">
        <v>26</v>
      </c>
      <c r="L73" s="34" t="s">
        <v>27</v>
      </c>
      <c r="M73" s="34" t="s">
        <v>28</v>
      </c>
      <c r="N73" s="199">
        <v>15900</v>
      </c>
      <c r="O73" s="199">
        <v>2</v>
      </c>
      <c r="P73" s="199">
        <v>2</v>
      </c>
      <c r="Q73" s="200">
        <f>P73/O73</f>
        <v>1</v>
      </c>
      <c r="R73" s="34">
        <v>0</v>
      </c>
      <c r="S73" s="34">
        <v>0</v>
      </c>
      <c r="T73" s="34">
        <v>1</v>
      </c>
      <c r="U73" s="237">
        <f>O73/(365*7*N73)*1000000</f>
        <v>4.9231375155386531E-2</v>
      </c>
      <c r="V73" s="237">
        <f>P73/(365*7*N73)*1000000</f>
        <v>4.9231375155386531E-2</v>
      </c>
      <c r="W73" s="36" t="s">
        <v>29</v>
      </c>
      <c r="X73" s="34" t="s">
        <v>55</v>
      </c>
      <c r="Y73" s="36" t="s">
        <v>31</v>
      </c>
      <c r="Z73" s="34" t="s">
        <v>32</v>
      </c>
      <c r="AA73" s="34" t="s">
        <v>33</v>
      </c>
      <c r="AB73" s="36" t="s">
        <v>34</v>
      </c>
      <c r="AC73" s="36" t="s">
        <v>35</v>
      </c>
      <c r="AD73" s="34" t="s">
        <v>36</v>
      </c>
      <c r="AE73" s="93"/>
    </row>
    <row r="74" spans="1:31" x14ac:dyDescent="0.25">
      <c r="A74">
        <v>2015</v>
      </c>
      <c r="B74" s="34">
        <v>3022</v>
      </c>
      <c r="C74" s="34">
        <v>3023</v>
      </c>
      <c r="D74" s="95" t="s">
        <v>78</v>
      </c>
      <c r="E74" s="95" t="s">
        <v>81</v>
      </c>
      <c r="F74" s="95" t="s">
        <v>80</v>
      </c>
      <c r="G74" s="96">
        <v>181</v>
      </c>
      <c r="H74" s="35">
        <v>42178</v>
      </c>
      <c r="I74" s="36" t="s">
        <v>52</v>
      </c>
      <c r="J74" s="34">
        <v>635</v>
      </c>
      <c r="K74" s="34" t="s">
        <v>26</v>
      </c>
      <c r="L74" s="34" t="s">
        <v>27</v>
      </c>
      <c r="M74" s="34" t="s">
        <v>28</v>
      </c>
      <c r="N74" s="199"/>
      <c r="O74" s="199"/>
      <c r="P74" s="199"/>
      <c r="Q74" s="200"/>
      <c r="R74" s="34">
        <v>0</v>
      </c>
      <c r="S74" s="34">
        <v>1</v>
      </c>
      <c r="T74" s="34">
        <v>0</v>
      </c>
      <c r="U74" s="237"/>
      <c r="V74" s="237"/>
      <c r="W74" s="36" t="s">
        <v>29</v>
      </c>
      <c r="X74" s="34" t="s">
        <v>55</v>
      </c>
      <c r="Y74" s="36" t="s">
        <v>40</v>
      </c>
      <c r="Z74" s="34" t="s">
        <v>32</v>
      </c>
      <c r="AA74" s="34" t="s">
        <v>33</v>
      </c>
      <c r="AB74" s="36" t="s">
        <v>34</v>
      </c>
      <c r="AC74" s="36" t="s">
        <v>35</v>
      </c>
      <c r="AD74" s="36" t="s">
        <v>43</v>
      </c>
      <c r="AE74" s="93"/>
    </row>
    <row r="75" spans="1:31" ht="18.75" x14ac:dyDescent="0.25">
      <c r="M75" s="117" t="s">
        <v>106</v>
      </c>
      <c r="N75" s="118">
        <f t="shared" ref="N75:V75" si="3">AVERAGE(N46:N74)</f>
        <v>13057.142857142857</v>
      </c>
      <c r="O75" s="118">
        <f>SUM(O46:O74)/29</f>
        <v>1</v>
      </c>
      <c r="P75" s="118">
        <f>SUM(P46:P74)/29</f>
        <v>0.93103448275862066</v>
      </c>
      <c r="Q75" s="119">
        <f t="shared" si="3"/>
        <v>0.82857142857142851</v>
      </c>
      <c r="R75" s="120">
        <f t="shared" si="3"/>
        <v>0</v>
      </c>
      <c r="S75" s="120">
        <f t="shared" si="3"/>
        <v>0.20689655172413793</v>
      </c>
      <c r="T75" s="120">
        <f t="shared" si="3"/>
        <v>0.7931034482758621</v>
      </c>
      <c r="U75" s="120">
        <f>SUM(U46:U74)/29</f>
        <v>2.7540707924333982E-2</v>
      </c>
      <c r="V75" s="120">
        <f>SUM(V46:V74)/29</f>
        <v>1.6459226745739127E-2</v>
      </c>
      <c r="AE75" s="93"/>
    </row>
    <row r="76" spans="1:31" ht="18.75" x14ac:dyDescent="0.25">
      <c r="A76" s="110" t="s">
        <v>177</v>
      </c>
      <c r="M76" s="117"/>
      <c r="N76" s="118"/>
      <c r="O76" s="118"/>
      <c r="P76" s="118"/>
      <c r="Q76" s="119"/>
      <c r="R76" s="120"/>
      <c r="S76" s="120"/>
      <c r="T76" s="120"/>
      <c r="U76" s="120"/>
      <c r="V76" s="120"/>
      <c r="AE76" s="93"/>
    </row>
    <row r="77" spans="1:31" x14ac:dyDescent="0.25">
      <c r="A77">
        <v>2014</v>
      </c>
      <c r="B77" s="54">
        <v>3007</v>
      </c>
      <c r="C77" s="54">
        <v>3008</v>
      </c>
      <c r="D77" s="95" t="s">
        <v>85</v>
      </c>
      <c r="E77" s="95" t="s">
        <v>90</v>
      </c>
      <c r="F77" s="95" t="s">
        <v>88</v>
      </c>
      <c r="G77" s="96">
        <v>281</v>
      </c>
      <c r="H77" s="55">
        <v>41969</v>
      </c>
      <c r="I77" s="56" t="s">
        <v>44</v>
      </c>
      <c r="J77" s="54">
        <v>830</v>
      </c>
      <c r="K77" s="54" t="s">
        <v>26</v>
      </c>
      <c r="L77" s="54" t="s">
        <v>27</v>
      </c>
      <c r="M77" s="54" t="s">
        <v>28</v>
      </c>
      <c r="N77" s="96">
        <v>7100</v>
      </c>
      <c r="O77" s="112">
        <v>1</v>
      </c>
      <c r="P77" s="112">
        <v>1</v>
      </c>
      <c r="Q77" s="114">
        <f>P77/O77</f>
        <v>1</v>
      </c>
      <c r="R77" s="54">
        <v>0</v>
      </c>
      <c r="S77" s="54">
        <v>0</v>
      </c>
      <c r="T77" s="54">
        <v>1</v>
      </c>
      <c r="U77" s="121">
        <f>O77/(365*7*N77)*1000000</f>
        <v>5.5125272181031394E-2</v>
      </c>
      <c r="V77" s="121">
        <f>P77/(365*7*N77)*1000000</f>
        <v>5.5125272181031394E-2</v>
      </c>
      <c r="W77" s="56" t="s">
        <v>29</v>
      </c>
      <c r="X77" s="54" t="s">
        <v>55</v>
      </c>
      <c r="Y77" s="56" t="s">
        <v>31</v>
      </c>
      <c r="Z77" s="54" t="s">
        <v>32</v>
      </c>
      <c r="AA77" s="54" t="s">
        <v>33</v>
      </c>
      <c r="AB77" s="56" t="s">
        <v>34</v>
      </c>
      <c r="AC77" s="56" t="s">
        <v>35</v>
      </c>
      <c r="AD77" s="54" t="s">
        <v>36</v>
      </c>
      <c r="AE77" s="93"/>
    </row>
    <row r="78" spans="1:31" ht="18.75" x14ac:dyDescent="0.25">
      <c r="M78" s="117" t="s">
        <v>106</v>
      </c>
      <c r="N78" s="118">
        <f t="shared" ref="N78:V78" si="4">AVERAGE(N77)</f>
        <v>7100</v>
      </c>
      <c r="O78" s="118">
        <f t="shared" si="4"/>
        <v>1</v>
      </c>
      <c r="P78" s="118">
        <f t="shared" si="4"/>
        <v>1</v>
      </c>
      <c r="Q78" s="119">
        <f t="shared" si="4"/>
        <v>1</v>
      </c>
      <c r="R78" s="120">
        <f t="shared" si="4"/>
        <v>0</v>
      </c>
      <c r="S78" s="120">
        <f t="shared" si="4"/>
        <v>0</v>
      </c>
      <c r="T78" s="120">
        <f t="shared" si="4"/>
        <v>1</v>
      </c>
      <c r="U78" s="120">
        <f t="shared" si="4"/>
        <v>5.5125272181031394E-2</v>
      </c>
      <c r="V78" s="120">
        <f t="shared" si="4"/>
        <v>5.5125272181031394E-2</v>
      </c>
      <c r="AE78" s="93"/>
    </row>
    <row r="79" spans="1:31" x14ac:dyDescent="0.25">
      <c r="Q79" s="116"/>
      <c r="U79" s="121"/>
      <c r="V79" s="121"/>
      <c r="AE79" s="93"/>
    </row>
    <row r="80" spans="1:31" x14ac:dyDescent="0.25">
      <c r="A80" s="110" t="s">
        <v>101</v>
      </c>
      <c r="Q80" s="116"/>
      <c r="U80" s="121"/>
      <c r="V80" s="121"/>
      <c r="AE80" s="93"/>
    </row>
    <row r="81" spans="1:31" x14ac:dyDescent="0.25">
      <c r="A81">
        <v>2016</v>
      </c>
      <c r="B81" s="34">
        <v>3022</v>
      </c>
      <c r="C81" s="34">
        <v>3023</v>
      </c>
      <c r="D81" s="95" t="s">
        <v>78</v>
      </c>
      <c r="E81" s="95" t="s">
        <v>81</v>
      </c>
      <c r="F81" s="95" t="s">
        <v>80</v>
      </c>
      <c r="G81" s="96">
        <v>182</v>
      </c>
      <c r="H81" s="35">
        <v>42667</v>
      </c>
      <c r="I81" s="36" t="s">
        <v>25</v>
      </c>
      <c r="J81" s="34">
        <v>1120</v>
      </c>
      <c r="K81" s="34" t="s">
        <v>26</v>
      </c>
      <c r="L81" s="36" t="s">
        <v>38</v>
      </c>
      <c r="M81" s="34" t="s">
        <v>39</v>
      </c>
      <c r="N81" s="96">
        <v>15900</v>
      </c>
      <c r="O81" s="112">
        <v>1</v>
      </c>
      <c r="P81" s="112">
        <v>0</v>
      </c>
      <c r="Q81" s="114">
        <f>P81/O81</f>
        <v>0</v>
      </c>
      <c r="R81" s="34">
        <v>0</v>
      </c>
      <c r="S81" s="34">
        <v>0</v>
      </c>
      <c r="T81" s="34">
        <v>0</v>
      </c>
      <c r="U81" s="121">
        <f>O81/(365*7*N81)*1000000</f>
        <v>2.4615687577693265E-2</v>
      </c>
      <c r="V81" s="121">
        <f>P81/(365*7*N81)*1000000</f>
        <v>0</v>
      </c>
      <c r="W81" s="36" t="s">
        <v>29</v>
      </c>
      <c r="X81" s="36" t="s">
        <v>58</v>
      </c>
      <c r="Y81" s="36" t="s">
        <v>31</v>
      </c>
      <c r="Z81" s="34" t="s">
        <v>32</v>
      </c>
      <c r="AA81" s="34" t="s">
        <v>33</v>
      </c>
      <c r="AB81" s="36" t="s">
        <v>34</v>
      </c>
      <c r="AC81" s="36" t="s">
        <v>35</v>
      </c>
      <c r="AD81" s="34" t="s">
        <v>36</v>
      </c>
      <c r="AE81" s="93"/>
    </row>
    <row r="82" spans="1:31" x14ac:dyDescent="0.25">
      <c r="A82">
        <v>2016</v>
      </c>
      <c r="B82" s="81">
        <v>2025</v>
      </c>
      <c r="C82" s="81">
        <v>2026</v>
      </c>
      <c r="D82" s="95" t="s">
        <v>75</v>
      </c>
      <c r="E82" s="95" t="s">
        <v>94</v>
      </c>
      <c r="F82" s="95" t="s">
        <v>82</v>
      </c>
      <c r="G82" s="81"/>
      <c r="H82" s="82">
        <v>42662</v>
      </c>
      <c r="I82" s="83" t="s">
        <v>44</v>
      </c>
      <c r="J82" s="81">
        <v>1130</v>
      </c>
      <c r="K82" s="81" t="s">
        <v>26</v>
      </c>
      <c r="L82" s="81" t="s">
        <v>27</v>
      </c>
      <c r="M82" s="81" t="s">
        <v>28</v>
      </c>
      <c r="N82" s="96">
        <v>6100</v>
      </c>
      <c r="O82" s="112">
        <v>1</v>
      </c>
      <c r="P82" s="112">
        <v>1</v>
      </c>
      <c r="Q82" s="114">
        <f>P82/O82</f>
        <v>1</v>
      </c>
      <c r="R82" s="81">
        <v>0</v>
      </c>
      <c r="S82" s="81">
        <v>0</v>
      </c>
      <c r="T82" s="81">
        <v>1</v>
      </c>
      <c r="U82" s="121">
        <f>O82/(365*7*N82)*1000000</f>
        <v>6.4162202046774253E-2</v>
      </c>
      <c r="V82" s="121">
        <f>P82/(365*7*N82)*1000000</f>
        <v>6.4162202046774253E-2</v>
      </c>
      <c r="W82" s="83" t="s">
        <v>29</v>
      </c>
      <c r="X82" s="83" t="s">
        <v>58</v>
      </c>
      <c r="Y82" s="83" t="s">
        <v>31</v>
      </c>
      <c r="Z82" s="81" t="s">
        <v>32</v>
      </c>
      <c r="AA82" s="81" t="s">
        <v>33</v>
      </c>
      <c r="AB82" s="83" t="s">
        <v>34</v>
      </c>
      <c r="AC82" s="83" t="s">
        <v>35</v>
      </c>
      <c r="AD82" s="81" t="s">
        <v>57</v>
      </c>
      <c r="AE82" s="93"/>
    </row>
    <row r="83" spans="1:31" x14ac:dyDescent="0.25">
      <c r="A83">
        <v>2014</v>
      </c>
      <c r="B83" s="78">
        <v>3010</v>
      </c>
      <c r="C83" s="78">
        <v>3011</v>
      </c>
      <c r="D83" s="95" t="s">
        <v>85</v>
      </c>
      <c r="E83" s="95" t="s">
        <v>87</v>
      </c>
      <c r="F83" s="95" t="s">
        <v>86</v>
      </c>
      <c r="G83" s="96">
        <v>840</v>
      </c>
      <c r="H83" s="79">
        <v>41934</v>
      </c>
      <c r="I83" s="80" t="s">
        <v>44</v>
      </c>
      <c r="J83" s="78">
        <v>1720</v>
      </c>
      <c r="K83" s="78" t="s">
        <v>26</v>
      </c>
      <c r="L83" s="78" t="s">
        <v>27</v>
      </c>
      <c r="M83" s="78" t="s">
        <v>28</v>
      </c>
      <c r="N83" s="96">
        <v>7000</v>
      </c>
      <c r="O83" s="112">
        <v>1</v>
      </c>
      <c r="P83" s="112">
        <v>1</v>
      </c>
      <c r="Q83" s="114">
        <f>P83/O83</f>
        <v>1</v>
      </c>
      <c r="R83" s="78">
        <v>0</v>
      </c>
      <c r="S83" s="78">
        <v>0</v>
      </c>
      <c r="T83" s="78">
        <v>1</v>
      </c>
      <c r="U83" s="121">
        <f>O83/(365*7*N83)*1000000</f>
        <v>5.5912776069331843E-2</v>
      </c>
      <c r="V83" s="121">
        <f>P83/(365*7*N83)*1000000</f>
        <v>5.5912776069331843E-2</v>
      </c>
      <c r="W83" s="80" t="s">
        <v>29</v>
      </c>
      <c r="X83" s="80" t="s">
        <v>58</v>
      </c>
      <c r="Y83" s="80" t="s">
        <v>40</v>
      </c>
      <c r="Z83" s="78" t="s">
        <v>32</v>
      </c>
      <c r="AA83" s="78" t="s">
        <v>33</v>
      </c>
      <c r="AB83" s="80" t="s">
        <v>34</v>
      </c>
      <c r="AC83" s="80" t="s">
        <v>35</v>
      </c>
      <c r="AD83" s="80" t="s">
        <v>43</v>
      </c>
      <c r="AE83" s="93"/>
    </row>
    <row r="84" spans="1:31" ht="18.75" x14ac:dyDescent="0.25">
      <c r="M84" s="117" t="s">
        <v>106</v>
      </c>
      <c r="N84" s="118">
        <f t="shared" ref="N84:V84" si="5">AVERAGE(N81:N83)</f>
        <v>9666.6666666666661</v>
      </c>
      <c r="O84" s="118">
        <f t="shared" si="5"/>
        <v>1</v>
      </c>
      <c r="P84" s="118">
        <f>SUM(P81:P83)/3</f>
        <v>0.66666666666666663</v>
      </c>
      <c r="Q84" s="119">
        <f t="shared" si="5"/>
        <v>0.66666666666666663</v>
      </c>
      <c r="R84" s="120">
        <f t="shared" si="5"/>
        <v>0</v>
      </c>
      <c r="S84" s="120">
        <f t="shared" si="5"/>
        <v>0</v>
      </c>
      <c r="T84" s="120">
        <f t="shared" si="5"/>
        <v>0.66666666666666663</v>
      </c>
      <c r="U84" s="120">
        <f>SUM(U81:U83)/3</f>
        <v>4.8230221897933113E-2</v>
      </c>
      <c r="V84" s="120">
        <f>SUM(V81:V83)/3</f>
        <v>4.0024992705368696E-2</v>
      </c>
      <c r="AE84" s="93"/>
    </row>
    <row r="85" spans="1:31" x14ac:dyDescent="0.25">
      <c r="Q85" s="116"/>
      <c r="U85" s="121"/>
      <c r="V85" s="121"/>
      <c r="AE85" s="93"/>
    </row>
    <row r="86" spans="1:31" x14ac:dyDescent="0.25">
      <c r="A86" s="110" t="s">
        <v>179</v>
      </c>
      <c r="Q86" s="116"/>
      <c r="U86" s="121"/>
      <c r="V86" s="121"/>
    </row>
    <row r="87" spans="1:31" x14ac:dyDescent="0.25">
      <c r="A87">
        <v>2010</v>
      </c>
      <c r="B87" s="19">
        <v>3017</v>
      </c>
      <c r="C87" s="19">
        <v>3018</v>
      </c>
      <c r="D87" s="95" t="s">
        <v>75</v>
      </c>
      <c r="E87" s="95" t="s">
        <v>76</v>
      </c>
      <c r="F87" s="95" t="s">
        <v>77</v>
      </c>
      <c r="G87" s="96">
        <v>370</v>
      </c>
      <c r="H87" s="20">
        <v>40498</v>
      </c>
      <c r="I87" s="21" t="s">
        <v>44</v>
      </c>
      <c r="J87" s="19">
        <v>1130</v>
      </c>
      <c r="K87" s="22" t="s">
        <v>26</v>
      </c>
      <c r="L87" s="19" t="s">
        <v>27</v>
      </c>
      <c r="M87" s="19" t="s">
        <v>28</v>
      </c>
      <c r="N87" s="199">
        <v>9100</v>
      </c>
      <c r="O87" s="199">
        <v>2</v>
      </c>
      <c r="P87" s="199">
        <v>2</v>
      </c>
      <c r="Q87" s="200">
        <f>P87/O87</f>
        <v>1</v>
      </c>
      <c r="R87" s="19">
        <v>0</v>
      </c>
      <c r="S87" s="19">
        <v>0</v>
      </c>
      <c r="T87" s="19">
        <v>1</v>
      </c>
      <c r="U87" s="237">
        <f>O87/(365*7*N87)*1000000</f>
        <v>8.6019655491279767E-2</v>
      </c>
      <c r="V87" s="237">
        <f>P87/(365*7*N87)*1000000</f>
        <v>8.6019655491279767E-2</v>
      </c>
      <c r="W87" s="21" t="s">
        <v>29</v>
      </c>
      <c r="X87" s="21" t="s">
        <v>48</v>
      </c>
      <c r="Y87" s="21" t="s">
        <v>31</v>
      </c>
      <c r="Z87" s="19" t="s">
        <v>32</v>
      </c>
      <c r="AA87" s="19" t="s">
        <v>33</v>
      </c>
      <c r="AB87" s="21" t="s">
        <v>34</v>
      </c>
      <c r="AC87" s="21" t="s">
        <v>35</v>
      </c>
      <c r="AD87" s="19" t="s">
        <v>36</v>
      </c>
    </row>
    <row r="88" spans="1:31" x14ac:dyDescent="0.25">
      <c r="B88" s="19">
        <v>3017</v>
      </c>
      <c r="C88" s="19">
        <v>3018</v>
      </c>
      <c r="D88" s="95" t="s">
        <v>75</v>
      </c>
      <c r="E88" s="95" t="s">
        <v>76</v>
      </c>
      <c r="F88" s="95" t="s">
        <v>77</v>
      </c>
      <c r="G88" s="96">
        <v>372</v>
      </c>
      <c r="H88" s="20">
        <v>40884</v>
      </c>
      <c r="I88" s="21" t="s">
        <v>44</v>
      </c>
      <c r="J88" s="19">
        <v>1345</v>
      </c>
      <c r="K88" s="19" t="s">
        <v>26</v>
      </c>
      <c r="L88" s="21" t="s">
        <v>38</v>
      </c>
      <c r="M88" s="19" t="s">
        <v>39</v>
      </c>
      <c r="N88" s="199"/>
      <c r="O88" s="199"/>
      <c r="P88" s="199"/>
      <c r="Q88" s="200"/>
      <c r="R88" s="19">
        <v>0</v>
      </c>
      <c r="S88" s="19">
        <v>0</v>
      </c>
      <c r="T88" s="19">
        <v>1</v>
      </c>
      <c r="U88" s="237"/>
      <c r="V88" s="237"/>
      <c r="W88" s="21" t="s">
        <v>29</v>
      </c>
      <c r="X88" s="23" t="s">
        <v>48</v>
      </c>
      <c r="Y88" s="21" t="s">
        <v>40</v>
      </c>
      <c r="Z88" s="19" t="s">
        <v>32</v>
      </c>
      <c r="AA88" s="19" t="s">
        <v>33</v>
      </c>
      <c r="AB88" s="21" t="s">
        <v>34</v>
      </c>
      <c r="AC88" s="21" t="s">
        <v>35</v>
      </c>
      <c r="AD88" s="21" t="s">
        <v>43</v>
      </c>
    </row>
    <row r="89" spans="1:31" x14ac:dyDescent="0.25">
      <c r="A89">
        <v>2013</v>
      </c>
      <c r="B89" s="9">
        <v>3020</v>
      </c>
      <c r="C89" s="9">
        <v>3021</v>
      </c>
      <c r="D89" s="95" t="s">
        <v>78</v>
      </c>
      <c r="E89" s="95" t="s">
        <v>75</v>
      </c>
      <c r="F89" s="95" t="s">
        <v>79</v>
      </c>
      <c r="G89" s="96">
        <v>685</v>
      </c>
      <c r="H89" s="10">
        <v>41537</v>
      </c>
      <c r="I89" s="11" t="s">
        <v>54</v>
      </c>
      <c r="J89" s="9">
        <v>2300</v>
      </c>
      <c r="K89" s="9" t="s">
        <v>26</v>
      </c>
      <c r="L89" s="11" t="s">
        <v>38</v>
      </c>
      <c r="M89" s="9" t="s">
        <v>39</v>
      </c>
      <c r="N89" s="199">
        <v>14900</v>
      </c>
      <c r="O89" s="199">
        <v>2</v>
      </c>
      <c r="P89" s="199">
        <v>2</v>
      </c>
      <c r="Q89" s="200">
        <f>P89/O89</f>
        <v>1</v>
      </c>
      <c r="R89" s="9">
        <v>0</v>
      </c>
      <c r="S89" s="9">
        <v>1</v>
      </c>
      <c r="T89" s="9">
        <v>0</v>
      </c>
      <c r="U89" s="237">
        <f>O89/(365*7*N89)*1000000</f>
        <v>5.2535494293331937E-2</v>
      </c>
      <c r="V89" s="237">
        <f>P89/(365*7*N89)*1000000</f>
        <v>5.2535494293331937E-2</v>
      </c>
      <c r="W89" s="11" t="s">
        <v>29</v>
      </c>
      <c r="X89" s="30" t="s">
        <v>48</v>
      </c>
      <c r="Y89" s="11" t="s">
        <v>31</v>
      </c>
      <c r="Z89" s="11" t="s">
        <v>2</v>
      </c>
      <c r="AA89" s="11" t="s">
        <v>49</v>
      </c>
      <c r="AB89" s="11" t="s">
        <v>34</v>
      </c>
      <c r="AC89" s="9" t="s">
        <v>46</v>
      </c>
      <c r="AD89" s="9" t="s">
        <v>36</v>
      </c>
    </row>
    <row r="90" spans="1:31" x14ac:dyDescent="0.25">
      <c r="A90">
        <v>2015</v>
      </c>
      <c r="B90" s="9">
        <v>3020</v>
      </c>
      <c r="C90" s="9">
        <v>3021</v>
      </c>
      <c r="D90" s="95" t="s">
        <v>78</v>
      </c>
      <c r="E90" s="95" t="s">
        <v>75</v>
      </c>
      <c r="F90" s="95" t="s">
        <v>79</v>
      </c>
      <c r="G90" s="96">
        <v>687</v>
      </c>
      <c r="H90" s="10">
        <v>42058</v>
      </c>
      <c r="I90" s="11" t="s">
        <v>25</v>
      </c>
      <c r="J90" s="9">
        <v>2210</v>
      </c>
      <c r="K90" s="9" t="s">
        <v>26</v>
      </c>
      <c r="L90" s="11" t="s">
        <v>38</v>
      </c>
      <c r="M90" s="9" t="s">
        <v>39</v>
      </c>
      <c r="N90" s="199"/>
      <c r="O90" s="199"/>
      <c r="P90" s="199"/>
      <c r="Q90" s="200"/>
      <c r="R90" s="9">
        <v>0</v>
      </c>
      <c r="S90" s="9">
        <v>0</v>
      </c>
      <c r="T90" s="9">
        <v>1</v>
      </c>
      <c r="U90" s="237"/>
      <c r="V90" s="237"/>
      <c r="W90" s="11" t="s">
        <v>29</v>
      </c>
      <c r="X90" s="30" t="s">
        <v>48</v>
      </c>
      <c r="Y90" s="11" t="s">
        <v>31</v>
      </c>
      <c r="Z90" s="11" t="s">
        <v>2</v>
      </c>
      <c r="AA90" s="11" t="s">
        <v>49</v>
      </c>
      <c r="AB90" s="11" t="s">
        <v>34</v>
      </c>
      <c r="AC90" s="9" t="s">
        <v>46</v>
      </c>
      <c r="AD90" s="9" t="s">
        <v>36</v>
      </c>
    </row>
    <row r="91" spans="1:31" x14ac:dyDescent="0.25">
      <c r="A91">
        <v>2011</v>
      </c>
      <c r="B91" s="24">
        <v>3023</v>
      </c>
      <c r="C91" s="24"/>
      <c r="D91" s="24"/>
      <c r="E91" s="97" t="s">
        <v>78</v>
      </c>
      <c r="F91" s="97" t="s">
        <v>80</v>
      </c>
      <c r="G91" s="24"/>
      <c r="H91" s="25">
        <v>40884</v>
      </c>
      <c r="I91" s="26" t="s">
        <v>44</v>
      </c>
      <c r="J91" s="24">
        <v>746</v>
      </c>
      <c r="K91" s="24" t="s">
        <v>26</v>
      </c>
      <c r="L91" s="26" t="s">
        <v>38</v>
      </c>
      <c r="M91" s="24" t="s">
        <v>39</v>
      </c>
      <c r="N91" s="201">
        <v>33900</v>
      </c>
      <c r="O91" s="201">
        <v>6</v>
      </c>
      <c r="P91" s="201">
        <v>6</v>
      </c>
      <c r="Q91" s="202">
        <f>P91/O91</f>
        <v>1</v>
      </c>
      <c r="R91" s="24">
        <v>0</v>
      </c>
      <c r="S91" s="24">
        <v>0</v>
      </c>
      <c r="T91" s="24">
        <v>1</v>
      </c>
      <c r="U91" s="237">
        <f>O91/(365*7*N91)*1000000</f>
        <v>6.9272465926605825E-2</v>
      </c>
      <c r="V91" s="237">
        <f>P91/(365*7*N91)*1000000</f>
        <v>6.9272465926605825E-2</v>
      </c>
      <c r="W91" s="26" t="s">
        <v>29</v>
      </c>
      <c r="X91" s="28" t="s">
        <v>48</v>
      </c>
      <c r="Y91" s="26" t="s">
        <v>40</v>
      </c>
      <c r="Z91" s="26" t="s">
        <v>2</v>
      </c>
      <c r="AA91" s="26" t="s">
        <v>49</v>
      </c>
      <c r="AB91" s="26" t="s">
        <v>34</v>
      </c>
      <c r="AC91" s="24" t="s">
        <v>46</v>
      </c>
      <c r="AD91" s="26" t="s">
        <v>43</v>
      </c>
    </row>
    <row r="92" spans="1:31" x14ac:dyDescent="0.25">
      <c r="A92">
        <v>2012</v>
      </c>
      <c r="B92" s="24">
        <v>3023</v>
      </c>
      <c r="C92" s="24"/>
      <c r="D92" s="24"/>
      <c r="E92" s="97" t="s">
        <v>78</v>
      </c>
      <c r="F92" s="97" t="s">
        <v>80</v>
      </c>
      <c r="G92" s="24"/>
      <c r="H92" s="25">
        <v>41247</v>
      </c>
      <c r="I92" s="26" t="s">
        <v>52</v>
      </c>
      <c r="J92" s="24">
        <v>830</v>
      </c>
      <c r="K92" s="24" t="s">
        <v>26</v>
      </c>
      <c r="L92" s="24" t="s">
        <v>27</v>
      </c>
      <c r="M92" s="24" t="s">
        <v>28</v>
      </c>
      <c r="N92" s="201"/>
      <c r="O92" s="201"/>
      <c r="P92" s="201"/>
      <c r="Q92" s="202"/>
      <c r="R92" s="24">
        <v>0</v>
      </c>
      <c r="S92" s="24">
        <v>0</v>
      </c>
      <c r="T92" s="24">
        <v>1</v>
      </c>
      <c r="U92" s="237"/>
      <c r="V92" s="237"/>
      <c r="W92" s="26" t="s">
        <v>29</v>
      </c>
      <c r="X92" s="28" t="s">
        <v>48</v>
      </c>
      <c r="Y92" s="26" t="s">
        <v>31</v>
      </c>
      <c r="Z92" s="26" t="s">
        <v>41</v>
      </c>
      <c r="AA92" s="24" t="s">
        <v>42</v>
      </c>
      <c r="AB92" s="26" t="s">
        <v>34</v>
      </c>
      <c r="AC92" s="24" t="s">
        <v>46</v>
      </c>
      <c r="AD92" s="24" t="s">
        <v>36</v>
      </c>
    </row>
    <row r="93" spans="1:31" x14ac:dyDescent="0.25">
      <c r="B93" s="24">
        <v>3023</v>
      </c>
      <c r="C93" s="24"/>
      <c r="D93" s="24"/>
      <c r="E93" s="97" t="s">
        <v>78</v>
      </c>
      <c r="F93" s="97" t="s">
        <v>80</v>
      </c>
      <c r="G93" s="24"/>
      <c r="H93" s="25">
        <v>41262</v>
      </c>
      <c r="I93" s="26" t="s">
        <v>44</v>
      </c>
      <c r="J93" s="24">
        <v>740</v>
      </c>
      <c r="K93" s="24" t="s">
        <v>26</v>
      </c>
      <c r="L93" s="26" t="s">
        <v>38</v>
      </c>
      <c r="M93" s="24" t="s">
        <v>39</v>
      </c>
      <c r="N93" s="201"/>
      <c r="O93" s="201"/>
      <c r="P93" s="201"/>
      <c r="Q93" s="202"/>
      <c r="R93" s="24">
        <v>0</v>
      </c>
      <c r="S93" s="24">
        <v>0</v>
      </c>
      <c r="T93" s="24">
        <v>1</v>
      </c>
      <c r="U93" s="237"/>
      <c r="V93" s="237"/>
      <c r="W93" s="26" t="s">
        <v>29</v>
      </c>
      <c r="X93" s="28" t="s">
        <v>48</v>
      </c>
      <c r="Y93" s="26" t="s">
        <v>31</v>
      </c>
      <c r="Z93" s="26" t="s">
        <v>41</v>
      </c>
      <c r="AA93" s="24" t="s">
        <v>42</v>
      </c>
      <c r="AB93" s="26" t="s">
        <v>34</v>
      </c>
      <c r="AC93" s="24" t="s">
        <v>46</v>
      </c>
      <c r="AD93" s="24" t="s">
        <v>36</v>
      </c>
    </row>
    <row r="94" spans="1:31" x14ac:dyDescent="0.25">
      <c r="A94">
        <v>2013</v>
      </c>
      <c r="B94" s="24">
        <v>3023</v>
      </c>
      <c r="C94" s="24"/>
      <c r="D94" s="24"/>
      <c r="E94" s="97" t="s">
        <v>78</v>
      </c>
      <c r="F94" s="97" t="s">
        <v>80</v>
      </c>
      <c r="G94" s="24"/>
      <c r="H94" s="25">
        <v>41535</v>
      </c>
      <c r="I94" s="26" t="s">
        <v>44</v>
      </c>
      <c r="J94" s="24">
        <v>1958</v>
      </c>
      <c r="K94" s="24" t="s">
        <v>26</v>
      </c>
      <c r="L94" s="26" t="s">
        <v>38</v>
      </c>
      <c r="M94" s="24" t="s">
        <v>39</v>
      </c>
      <c r="N94" s="201"/>
      <c r="O94" s="201"/>
      <c r="P94" s="201"/>
      <c r="Q94" s="202"/>
      <c r="R94" s="24">
        <v>0</v>
      </c>
      <c r="S94" s="24">
        <v>1</v>
      </c>
      <c r="T94" s="24">
        <v>0</v>
      </c>
      <c r="U94" s="237"/>
      <c r="V94" s="237"/>
      <c r="W94" s="26" t="s">
        <v>29</v>
      </c>
      <c r="X94" s="28" t="s">
        <v>48</v>
      </c>
      <c r="Y94" s="26" t="s">
        <v>31</v>
      </c>
      <c r="Z94" s="26" t="s">
        <v>2</v>
      </c>
      <c r="AA94" s="26" t="s">
        <v>49</v>
      </c>
      <c r="AB94" s="26" t="s">
        <v>34</v>
      </c>
      <c r="AC94" s="24" t="s">
        <v>46</v>
      </c>
      <c r="AD94" s="24" t="s">
        <v>36</v>
      </c>
    </row>
    <row r="95" spans="1:31" x14ac:dyDescent="0.25">
      <c r="A95">
        <v>2014</v>
      </c>
      <c r="B95" s="24">
        <v>3023</v>
      </c>
      <c r="C95" s="24"/>
      <c r="D95" s="24"/>
      <c r="E95" s="97" t="s">
        <v>78</v>
      </c>
      <c r="F95" s="97" t="s">
        <v>80</v>
      </c>
      <c r="G95" s="24"/>
      <c r="H95" s="25">
        <v>41907</v>
      </c>
      <c r="I95" s="26" t="s">
        <v>37</v>
      </c>
      <c r="J95" s="24">
        <v>1728</v>
      </c>
      <c r="K95" s="24" t="s">
        <v>26</v>
      </c>
      <c r="L95" s="26" t="s">
        <v>38</v>
      </c>
      <c r="M95" s="24" t="s">
        <v>39</v>
      </c>
      <c r="N95" s="201"/>
      <c r="O95" s="201"/>
      <c r="P95" s="201"/>
      <c r="Q95" s="202"/>
      <c r="R95" s="24">
        <v>0</v>
      </c>
      <c r="S95" s="24">
        <v>0</v>
      </c>
      <c r="T95" s="24">
        <v>1</v>
      </c>
      <c r="U95" s="237"/>
      <c r="V95" s="237"/>
      <c r="W95" s="26" t="s">
        <v>29</v>
      </c>
      <c r="X95" s="28" t="s">
        <v>48</v>
      </c>
      <c r="Y95" s="26" t="s">
        <v>40</v>
      </c>
      <c r="Z95" s="26" t="s">
        <v>2</v>
      </c>
      <c r="AA95" s="26" t="s">
        <v>49</v>
      </c>
      <c r="AB95" s="26" t="s">
        <v>34</v>
      </c>
      <c r="AC95" s="24" t="s">
        <v>46</v>
      </c>
      <c r="AD95" s="26" t="s">
        <v>43</v>
      </c>
    </row>
    <row r="96" spans="1:31" x14ac:dyDescent="0.25">
      <c r="A96">
        <v>2015</v>
      </c>
      <c r="B96" s="24">
        <v>3023</v>
      </c>
      <c r="C96" s="24"/>
      <c r="D96" s="24"/>
      <c r="E96" s="97" t="s">
        <v>78</v>
      </c>
      <c r="F96" s="97" t="s">
        <v>80</v>
      </c>
      <c r="G96" s="24"/>
      <c r="H96" s="25">
        <v>42201</v>
      </c>
      <c r="I96" s="26" t="s">
        <v>37</v>
      </c>
      <c r="J96" s="24">
        <v>1136</v>
      </c>
      <c r="K96" s="24" t="s">
        <v>26</v>
      </c>
      <c r="L96" s="24" t="s">
        <v>27</v>
      </c>
      <c r="M96" s="24" t="s">
        <v>28</v>
      </c>
      <c r="N96" s="201"/>
      <c r="O96" s="201"/>
      <c r="P96" s="201"/>
      <c r="Q96" s="202"/>
      <c r="R96" s="24">
        <v>0</v>
      </c>
      <c r="S96" s="24">
        <v>0</v>
      </c>
      <c r="T96" s="24">
        <v>1</v>
      </c>
      <c r="U96" s="237"/>
      <c r="V96" s="237"/>
      <c r="W96" s="26" t="s">
        <v>29</v>
      </c>
      <c r="X96" s="28" t="s">
        <v>48</v>
      </c>
      <c r="Y96" s="26" t="s">
        <v>31</v>
      </c>
      <c r="Z96" s="26" t="s">
        <v>2</v>
      </c>
      <c r="AA96" s="26" t="s">
        <v>49</v>
      </c>
      <c r="AB96" s="26" t="s">
        <v>34</v>
      </c>
      <c r="AC96" s="24" t="s">
        <v>46</v>
      </c>
      <c r="AD96" s="24" t="s">
        <v>36</v>
      </c>
    </row>
    <row r="97" spans="1:30" x14ac:dyDescent="0.25">
      <c r="A97">
        <v>2011</v>
      </c>
      <c r="B97" s="13">
        <v>3021</v>
      </c>
      <c r="C97" s="13">
        <v>3022</v>
      </c>
      <c r="D97" s="95" t="s">
        <v>78</v>
      </c>
      <c r="E97" s="95" t="s">
        <v>79</v>
      </c>
      <c r="F97" s="95" t="s">
        <v>81</v>
      </c>
      <c r="G97" s="96">
        <v>292</v>
      </c>
      <c r="H97" s="14">
        <v>40765</v>
      </c>
      <c r="I97" s="15" t="s">
        <v>44</v>
      </c>
      <c r="J97" s="13">
        <v>1113</v>
      </c>
      <c r="K97" s="13" t="s">
        <v>26</v>
      </c>
      <c r="L97" s="13" t="s">
        <v>27</v>
      </c>
      <c r="M97" s="13" t="s">
        <v>28</v>
      </c>
      <c r="N97" s="199">
        <v>16700</v>
      </c>
      <c r="O97" s="199">
        <v>2</v>
      </c>
      <c r="P97" s="199">
        <v>2</v>
      </c>
      <c r="Q97" s="200">
        <f>P97/O97</f>
        <v>1</v>
      </c>
      <c r="R97" s="13">
        <v>1</v>
      </c>
      <c r="S97" s="13">
        <v>0</v>
      </c>
      <c r="T97" s="13">
        <v>0</v>
      </c>
      <c r="U97" s="237">
        <f>O97/(365*7*N97)*1000000</f>
        <v>4.6872985926385974E-2</v>
      </c>
      <c r="V97" s="237">
        <f>P97/(365*7*N97)*1000000</f>
        <v>4.6872985926385974E-2</v>
      </c>
      <c r="W97" s="15" t="s">
        <v>29</v>
      </c>
      <c r="X97" s="18" t="s">
        <v>48</v>
      </c>
      <c r="Y97" s="15" t="s">
        <v>31</v>
      </c>
      <c r="Z97" s="13" t="s">
        <v>32</v>
      </c>
      <c r="AA97" s="13" t="s">
        <v>33</v>
      </c>
      <c r="AB97" s="15" t="s">
        <v>34</v>
      </c>
      <c r="AC97" s="15" t="s">
        <v>35</v>
      </c>
      <c r="AD97" s="13" t="s">
        <v>36</v>
      </c>
    </row>
    <row r="98" spans="1:30" x14ac:dyDescent="0.25">
      <c r="A98">
        <v>2012</v>
      </c>
      <c r="B98" s="13">
        <v>3021</v>
      </c>
      <c r="C98" s="13">
        <v>3022</v>
      </c>
      <c r="D98" s="95" t="s">
        <v>78</v>
      </c>
      <c r="E98" s="95" t="s">
        <v>79</v>
      </c>
      <c r="F98" s="95" t="s">
        <v>81</v>
      </c>
      <c r="G98" s="96">
        <v>293</v>
      </c>
      <c r="H98" s="14">
        <v>41081</v>
      </c>
      <c r="I98" s="15" t="s">
        <v>37</v>
      </c>
      <c r="J98" s="13">
        <v>1420</v>
      </c>
      <c r="K98" s="13" t="s">
        <v>26</v>
      </c>
      <c r="L98" s="13" t="s">
        <v>27</v>
      </c>
      <c r="M98" s="13" t="s">
        <v>28</v>
      </c>
      <c r="N98" s="199"/>
      <c r="O98" s="199"/>
      <c r="P98" s="199"/>
      <c r="Q98" s="200"/>
      <c r="R98" s="13">
        <v>0</v>
      </c>
      <c r="S98" s="13">
        <v>0</v>
      </c>
      <c r="T98" s="13">
        <v>1</v>
      </c>
      <c r="U98" s="237"/>
      <c r="V98" s="237"/>
      <c r="W98" s="15" t="s">
        <v>29</v>
      </c>
      <c r="X98" s="18" t="s">
        <v>48</v>
      </c>
      <c r="Y98" s="15" t="s">
        <v>31</v>
      </c>
      <c r="Z98" s="13" t="s">
        <v>32</v>
      </c>
      <c r="AA98" s="13" t="s">
        <v>33</v>
      </c>
      <c r="AB98" s="15" t="s">
        <v>34</v>
      </c>
      <c r="AC98" s="15" t="s">
        <v>35</v>
      </c>
      <c r="AD98" s="13" t="s">
        <v>36</v>
      </c>
    </row>
    <row r="99" spans="1:30" x14ac:dyDescent="0.25">
      <c r="A99">
        <v>2010</v>
      </c>
      <c r="B99" s="5">
        <v>2026</v>
      </c>
      <c r="C99" s="5">
        <v>3016</v>
      </c>
      <c r="D99" s="95" t="s">
        <v>75</v>
      </c>
      <c r="E99" s="95" t="s">
        <v>82</v>
      </c>
      <c r="F99" s="95" t="s">
        <v>83</v>
      </c>
      <c r="G99" s="96">
        <v>680</v>
      </c>
      <c r="H99" s="6">
        <v>40485</v>
      </c>
      <c r="I99" s="7" t="s">
        <v>37</v>
      </c>
      <c r="J99" s="5">
        <v>2054</v>
      </c>
      <c r="K99" s="8" t="s">
        <v>26</v>
      </c>
      <c r="L99" s="5" t="s">
        <v>27</v>
      </c>
      <c r="M99" s="5" t="s">
        <v>28</v>
      </c>
      <c r="N99" s="199">
        <v>9800</v>
      </c>
      <c r="O99" s="199">
        <v>6</v>
      </c>
      <c r="P99" s="199">
        <v>6</v>
      </c>
      <c r="Q99" s="200">
        <f>P99/O99</f>
        <v>1</v>
      </c>
      <c r="R99" s="5">
        <v>0</v>
      </c>
      <c r="S99" s="5">
        <v>0</v>
      </c>
      <c r="T99" s="5">
        <v>1</v>
      </c>
      <c r="U99" s="237">
        <f>O99/(365*7*N99)*1000000</f>
        <v>0.23962618315427933</v>
      </c>
      <c r="V99" s="237">
        <f>P99/(365*7*N99)*1000000</f>
        <v>0.23962618315427933</v>
      </c>
      <c r="W99" s="7" t="s">
        <v>29</v>
      </c>
      <c r="X99" s="7" t="s">
        <v>48</v>
      </c>
      <c r="Y99" s="7" t="s">
        <v>40</v>
      </c>
      <c r="Z99" s="7" t="s">
        <v>41</v>
      </c>
      <c r="AA99" s="5" t="s">
        <v>42</v>
      </c>
      <c r="AB99" s="7" t="s">
        <v>34</v>
      </c>
      <c r="AC99" s="5" t="s">
        <v>46</v>
      </c>
      <c r="AD99" s="5" t="s">
        <v>36</v>
      </c>
    </row>
    <row r="100" spans="1:30" x14ac:dyDescent="0.25">
      <c r="B100" s="5">
        <v>2026</v>
      </c>
      <c r="C100" s="5">
        <v>3016</v>
      </c>
      <c r="D100" s="95" t="s">
        <v>75</v>
      </c>
      <c r="E100" s="95" t="s">
        <v>82</v>
      </c>
      <c r="F100" s="95" t="s">
        <v>83</v>
      </c>
      <c r="G100" s="96">
        <v>683</v>
      </c>
      <c r="H100" s="6">
        <v>40687</v>
      </c>
      <c r="I100" s="7" t="s">
        <v>52</v>
      </c>
      <c r="J100" s="5">
        <v>950</v>
      </c>
      <c r="K100" s="5" t="s">
        <v>26</v>
      </c>
      <c r="L100" s="5" t="s">
        <v>27</v>
      </c>
      <c r="M100" s="5" t="s">
        <v>28</v>
      </c>
      <c r="N100" s="199"/>
      <c r="O100" s="199"/>
      <c r="P100" s="199"/>
      <c r="Q100" s="200"/>
      <c r="R100" s="5">
        <v>0</v>
      </c>
      <c r="S100" s="5">
        <v>0</v>
      </c>
      <c r="T100" s="5">
        <v>1</v>
      </c>
      <c r="U100" s="237"/>
      <c r="V100" s="237"/>
      <c r="W100" s="7" t="s">
        <v>29</v>
      </c>
      <c r="X100" s="29" t="s">
        <v>48</v>
      </c>
      <c r="Y100" s="7" t="s">
        <v>31</v>
      </c>
      <c r="Z100" s="7" t="s">
        <v>41</v>
      </c>
      <c r="AA100" s="5" t="s">
        <v>42</v>
      </c>
      <c r="AB100" s="7" t="s">
        <v>34</v>
      </c>
      <c r="AC100" s="5" t="s">
        <v>56</v>
      </c>
      <c r="AD100" s="5" t="s">
        <v>36</v>
      </c>
    </row>
    <row r="101" spans="1:30" x14ac:dyDescent="0.25">
      <c r="A101">
        <v>2012</v>
      </c>
      <c r="B101" s="5">
        <v>2026</v>
      </c>
      <c r="C101" s="5">
        <v>3016</v>
      </c>
      <c r="D101" s="95" t="s">
        <v>75</v>
      </c>
      <c r="E101" s="95" t="s">
        <v>82</v>
      </c>
      <c r="F101" s="95" t="s">
        <v>83</v>
      </c>
      <c r="G101" s="96">
        <v>684</v>
      </c>
      <c r="H101" s="6">
        <v>40927</v>
      </c>
      <c r="I101" s="7" t="s">
        <v>37</v>
      </c>
      <c r="J101" s="5">
        <v>1640</v>
      </c>
      <c r="K101" s="5" t="s">
        <v>26</v>
      </c>
      <c r="L101" s="5" t="s">
        <v>27</v>
      </c>
      <c r="M101" s="5" t="s">
        <v>28</v>
      </c>
      <c r="N101" s="199"/>
      <c r="O101" s="199"/>
      <c r="P101" s="199"/>
      <c r="Q101" s="200"/>
      <c r="R101" s="5">
        <v>0</v>
      </c>
      <c r="S101" s="5">
        <v>1</v>
      </c>
      <c r="T101" s="5">
        <v>0</v>
      </c>
      <c r="U101" s="237"/>
      <c r="V101" s="237"/>
      <c r="W101" s="7" t="s">
        <v>29</v>
      </c>
      <c r="X101" s="29" t="s">
        <v>48</v>
      </c>
      <c r="Y101" s="7" t="s">
        <v>31</v>
      </c>
      <c r="Z101" s="5" t="s">
        <v>32</v>
      </c>
      <c r="AA101" s="5" t="s">
        <v>33</v>
      </c>
      <c r="AB101" s="7" t="s">
        <v>34</v>
      </c>
      <c r="AC101" s="7" t="s">
        <v>35</v>
      </c>
      <c r="AD101" s="5" t="s">
        <v>36</v>
      </c>
    </row>
    <row r="102" spans="1:30" x14ac:dyDescent="0.25">
      <c r="B102" s="5">
        <v>2026</v>
      </c>
      <c r="C102" s="5">
        <v>3016</v>
      </c>
      <c r="D102" s="95" t="s">
        <v>75</v>
      </c>
      <c r="E102" s="95" t="s">
        <v>82</v>
      </c>
      <c r="F102" s="95" t="s">
        <v>83</v>
      </c>
      <c r="G102" s="96">
        <v>685</v>
      </c>
      <c r="H102" s="6">
        <v>41152</v>
      </c>
      <c r="I102" s="7" t="s">
        <v>54</v>
      </c>
      <c r="J102" s="5">
        <v>555</v>
      </c>
      <c r="K102" s="5" t="s">
        <v>26</v>
      </c>
      <c r="L102" s="5" t="s">
        <v>27</v>
      </c>
      <c r="M102" s="5" t="s">
        <v>28</v>
      </c>
      <c r="N102" s="199"/>
      <c r="O102" s="199"/>
      <c r="P102" s="199"/>
      <c r="Q102" s="200"/>
      <c r="R102" s="5">
        <v>0</v>
      </c>
      <c r="S102" s="5">
        <v>0</v>
      </c>
      <c r="T102" s="5">
        <v>1</v>
      </c>
      <c r="U102" s="237"/>
      <c r="V102" s="237"/>
      <c r="W102" s="7" t="s">
        <v>29</v>
      </c>
      <c r="X102" s="29" t="s">
        <v>48</v>
      </c>
      <c r="Y102" s="7" t="s">
        <v>31</v>
      </c>
      <c r="Z102" s="7" t="s">
        <v>41</v>
      </c>
      <c r="AA102" s="5" t="s">
        <v>42</v>
      </c>
      <c r="AB102" s="7" t="s">
        <v>34</v>
      </c>
      <c r="AC102" s="5" t="s">
        <v>46</v>
      </c>
      <c r="AD102" s="7" t="s">
        <v>47</v>
      </c>
    </row>
    <row r="103" spans="1:30" x14ac:dyDescent="0.25">
      <c r="A103">
        <v>2014</v>
      </c>
      <c r="B103" s="41">
        <v>2026</v>
      </c>
      <c r="C103" s="41">
        <v>3016</v>
      </c>
      <c r="D103" s="95" t="s">
        <v>75</v>
      </c>
      <c r="E103" s="95" t="s">
        <v>82</v>
      </c>
      <c r="F103" s="95" t="s">
        <v>83</v>
      </c>
      <c r="G103" s="96">
        <v>688</v>
      </c>
      <c r="H103" s="42">
        <v>41656</v>
      </c>
      <c r="I103" s="43" t="s">
        <v>54</v>
      </c>
      <c r="J103" s="41">
        <v>2010</v>
      </c>
      <c r="K103" s="41" t="s">
        <v>26</v>
      </c>
      <c r="L103" s="41" t="s">
        <v>27</v>
      </c>
      <c r="M103" s="41" t="s">
        <v>28</v>
      </c>
      <c r="N103" s="199"/>
      <c r="O103" s="199"/>
      <c r="P103" s="199"/>
      <c r="Q103" s="200"/>
      <c r="R103" s="41">
        <v>0</v>
      </c>
      <c r="S103" s="41">
        <v>0</v>
      </c>
      <c r="T103" s="41">
        <v>1</v>
      </c>
      <c r="U103" s="237"/>
      <c r="V103" s="237"/>
      <c r="W103" s="43" t="s">
        <v>29</v>
      </c>
      <c r="X103" s="44" t="s">
        <v>48</v>
      </c>
      <c r="Y103" s="43" t="s">
        <v>31</v>
      </c>
      <c r="Z103" s="41" t="s">
        <v>32</v>
      </c>
      <c r="AA103" s="41" t="s">
        <v>33</v>
      </c>
      <c r="AB103" s="43" t="s">
        <v>34</v>
      </c>
      <c r="AC103" s="43" t="s">
        <v>35</v>
      </c>
      <c r="AD103" s="41" t="s">
        <v>36</v>
      </c>
    </row>
    <row r="104" spans="1:30" x14ac:dyDescent="0.25">
      <c r="B104" s="5">
        <v>2026</v>
      </c>
      <c r="C104" s="5">
        <v>3016</v>
      </c>
      <c r="D104" s="95" t="s">
        <v>75</v>
      </c>
      <c r="E104" s="95" t="s">
        <v>82</v>
      </c>
      <c r="F104" s="95" t="s">
        <v>83</v>
      </c>
      <c r="G104" s="96">
        <v>689</v>
      </c>
      <c r="H104" s="6">
        <v>41900</v>
      </c>
      <c r="I104" s="7" t="s">
        <v>37</v>
      </c>
      <c r="J104" s="5">
        <v>2117</v>
      </c>
      <c r="K104" s="5" t="s">
        <v>26</v>
      </c>
      <c r="L104" s="5" t="s">
        <v>27</v>
      </c>
      <c r="M104" s="5" t="s">
        <v>59</v>
      </c>
      <c r="N104" s="199"/>
      <c r="O104" s="199"/>
      <c r="P104" s="199"/>
      <c r="Q104" s="200"/>
      <c r="R104" s="5">
        <v>0</v>
      </c>
      <c r="S104" s="5">
        <v>0</v>
      </c>
      <c r="T104" s="5">
        <v>1</v>
      </c>
      <c r="U104" s="237"/>
      <c r="V104" s="237"/>
      <c r="W104" s="7" t="s">
        <v>29</v>
      </c>
      <c r="X104" s="29" t="s">
        <v>48</v>
      </c>
      <c r="Y104" s="7" t="s">
        <v>40</v>
      </c>
      <c r="Z104" s="7" t="s">
        <v>41</v>
      </c>
      <c r="AA104" s="5" t="s">
        <v>42</v>
      </c>
      <c r="AB104" s="7" t="s">
        <v>34</v>
      </c>
      <c r="AC104" s="5" t="s">
        <v>56</v>
      </c>
      <c r="AD104" s="5" t="s">
        <v>36</v>
      </c>
    </row>
    <row r="105" spans="1:30" x14ac:dyDescent="0.25">
      <c r="A105">
        <v>2012</v>
      </c>
      <c r="B105" s="37">
        <v>3016</v>
      </c>
      <c r="C105" s="37"/>
      <c r="D105" s="37"/>
      <c r="E105" s="97" t="s">
        <v>75</v>
      </c>
      <c r="F105" s="97" t="s">
        <v>83</v>
      </c>
      <c r="G105" s="37"/>
      <c r="H105" s="38">
        <v>41156</v>
      </c>
      <c r="I105" s="39" t="s">
        <v>52</v>
      </c>
      <c r="J105" s="37">
        <v>825</v>
      </c>
      <c r="K105" s="37" t="s">
        <v>26</v>
      </c>
      <c r="L105" s="39" t="s">
        <v>38</v>
      </c>
      <c r="M105" s="37" t="s">
        <v>39</v>
      </c>
      <c r="N105" s="186">
        <v>21200</v>
      </c>
      <c r="O105" s="186">
        <v>1</v>
      </c>
      <c r="P105" s="186">
        <v>1</v>
      </c>
      <c r="Q105" s="187">
        <f>P105/O105</f>
        <v>1</v>
      </c>
      <c r="R105" s="37">
        <v>0</v>
      </c>
      <c r="S105" s="37">
        <v>0</v>
      </c>
      <c r="T105" s="37">
        <v>1</v>
      </c>
      <c r="U105" s="191">
        <f>O105/(365*7*N105)*1000000</f>
        <v>1.8461765683269949E-2</v>
      </c>
      <c r="V105" s="191">
        <f>P105/(365*7*N105)*1000000</f>
        <v>1.8461765683269949E-2</v>
      </c>
      <c r="W105" s="39" t="s">
        <v>29</v>
      </c>
      <c r="X105" s="40" t="s">
        <v>48</v>
      </c>
      <c r="Y105" s="37" t="s">
        <v>40</v>
      </c>
      <c r="Z105" s="39" t="s">
        <v>2</v>
      </c>
      <c r="AA105" s="39" t="s">
        <v>49</v>
      </c>
      <c r="AB105" s="39" t="s">
        <v>34</v>
      </c>
      <c r="AC105" s="37" t="s">
        <v>46</v>
      </c>
      <c r="AD105" s="39" t="s">
        <v>43</v>
      </c>
    </row>
    <row r="106" spans="1:30" x14ac:dyDescent="0.25">
      <c r="B106" s="31">
        <v>3009</v>
      </c>
      <c r="C106" s="31">
        <v>3023</v>
      </c>
      <c r="D106" s="95" t="s">
        <v>78</v>
      </c>
      <c r="E106" s="95" t="s">
        <v>84</v>
      </c>
      <c r="F106" s="95" t="s">
        <v>80</v>
      </c>
      <c r="G106" s="96">
        <v>225</v>
      </c>
      <c r="H106" s="32">
        <v>41523</v>
      </c>
      <c r="I106" s="33" t="s">
        <v>54</v>
      </c>
      <c r="J106" s="31">
        <v>1725</v>
      </c>
      <c r="K106" s="31" t="s">
        <v>26</v>
      </c>
      <c r="L106" s="31" t="s">
        <v>27</v>
      </c>
      <c r="M106" s="31" t="s">
        <v>28</v>
      </c>
      <c r="N106" s="189">
        <v>18000</v>
      </c>
      <c r="O106" s="189">
        <v>1</v>
      </c>
      <c r="P106" s="189">
        <v>1</v>
      </c>
      <c r="Q106" s="190">
        <f>P106/O106</f>
        <v>1</v>
      </c>
      <c r="R106" s="31">
        <v>0</v>
      </c>
      <c r="S106" s="31">
        <v>0</v>
      </c>
      <c r="T106" s="31">
        <v>1</v>
      </c>
      <c r="U106" s="191">
        <f>O106/(365*7*N106)*1000000</f>
        <v>2.1743857360295719E-2</v>
      </c>
      <c r="V106" s="191">
        <f>P106/(365*7*N106)*1000000</f>
        <v>2.1743857360295719E-2</v>
      </c>
      <c r="W106" s="33" t="s">
        <v>29</v>
      </c>
      <c r="X106" s="48" t="s">
        <v>48</v>
      </c>
      <c r="Y106" s="33" t="s">
        <v>31</v>
      </c>
      <c r="Z106" s="33" t="s">
        <v>41</v>
      </c>
      <c r="AA106" s="31" t="s">
        <v>42</v>
      </c>
      <c r="AB106" s="33" t="s">
        <v>34</v>
      </c>
      <c r="AC106" s="31" t="s">
        <v>56</v>
      </c>
      <c r="AD106" s="31" t="s">
        <v>36</v>
      </c>
    </row>
    <row r="107" spans="1:30" x14ac:dyDescent="0.25">
      <c r="A107">
        <v>2011</v>
      </c>
      <c r="B107" s="49">
        <v>3011</v>
      </c>
      <c r="C107" s="49"/>
      <c r="D107" s="49"/>
      <c r="E107" s="97" t="s">
        <v>85</v>
      </c>
      <c r="F107" s="97" t="s">
        <v>86</v>
      </c>
      <c r="G107" s="49"/>
      <c r="H107" s="50">
        <v>40636</v>
      </c>
      <c r="I107" s="51" t="s">
        <v>61</v>
      </c>
      <c r="J107" s="49">
        <v>920</v>
      </c>
      <c r="K107" s="49" t="s">
        <v>26</v>
      </c>
      <c r="L107" s="49" t="s">
        <v>27</v>
      </c>
      <c r="M107" s="49" t="s">
        <v>28</v>
      </c>
      <c r="N107" s="201">
        <v>15600</v>
      </c>
      <c r="O107" s="201">
        <v>3</v>
      </c>
      <c r="P107" s="201">
        <v>3</v>
      </c>
      <c r="Q107" s="202">
        <f>P107/O107</f>
        <v>1</v>
      </c>
      <c r="R107" s="49">
        <v>0</v>
      </c>
      <c r="S107" s="49">
        <v>0</v>
      </c>
      <c r="T107" s="49">
        <v>1</v>
      </c>
      <c r="U107" s="237">
        <f>O107/(365*N107*7)*1000000</f>
        <v>7.5267198554869783E-2</v>
      </c>
      <c r="V107" s="237">
        <f>P107/(365*N107*7)*1000000</f>
        <v>7.5267198554869783E-2</v>
      </c>
      <c r="W107" s="51" t="s">
        <v>29</v>
      </c>
      <c r="X107" s="52" t="s">
        <v>48</v>
      </c>
      <c r="Y107" s="51" t="s">
        <v>31</v>
      </c>
      <c r="Z107" s="51" t="s">
        <v>2</v>
      </c>
      <c r="AA107" s="51" t="s">
        <v>49</v>
      </c>
      <c r="AB107" s="51" t="s">
        <v>34</v>
      </c>
      <c r="AC107" s="49" t="s">
        <v>50</v>
      </c>
      <c r="AD107" s="49" t="s">
        <v>36</v>
      </c>
    </row>
    <row r="108" spans="1:30" x14ac:dyDescent="0.25">
      <c r="A108">
        <v>2013</v>
      </c>
      <c r="B108" s="49">
        <v>3011</v>
      </c>
      <c r="C108" s="49"/>
      <c r="D108" s="49"/>
      <c r="E108" s="97" t="s">
        <v>85</v>
      </c>
      <c r="F108" s="97" t="s">
        <v>86</v>
      </c>
      <c r="G108" s="49"/>
      <c r="H108" s="50">
        <v>41619</v>
      </c>
      <c r="I108" s="51" t="s">
        <v>44</v>
      </c>
      <c r="J108" s="49">
        <v>1720</v>
      </c>
      <c r="K108" s="49" t="s">
        <v>26</v>
      </c>
      <c r="L108" s="49" t="s">
        <v>27</v>
      </c>
      <c r="M108" s="49" t="s">
        <v>59</v>
      </c>
      <c r="N108" s="201"/>
      <c r="O108" s="201"/>
      <c r="P108" s="201"/>
      <c r="Q108" s="202"/>
      <c r="R108" s="49">
        <v>0</v>
      </c>
      <c r="S108" s="49">
        <v>0</v>
      </c>
      <c r="T108" s="49">
        <v>1</v>
      </c>
      <c r="U108" s="237"/>
      <c r="V108" s="237"/>
      <c r="W108" s="51" t="s">
        <v>29</v>
      </c>
      <c r="X108" s="52" t="s">
        <v>48</v>
      </c>
      <c r="Y108" s="51" t="s">
        <v>31</v>
      </c>
      <c r="Z108" s="51" t="s">
        <v>2</v>
      </c>
      <c r="AA108" s="51" t="s">
        <v>49</v>
      </c>
      <c r="AB108" s="51" t="s">
        <v>34</v>
      </c>
      <c r="AC108" s="49" t="s">
        <v>50</v>
      </c>
      <c r="AD108" s="49" t="s">
        <v>36</v>
      </c>
    </row>
    <row r="109" spans="1:30" x14ac:dyDescent="0.25">
      <c r="A109">
        <v>2015</v>
      </c>
      <c r="B109" s="49">
        <v>3011</v>
      </c>
      <c r="C109" s="49"/>
      <c r="D109" s="49"/>
      <c r="E109" s="97" t="s">
        <v>85</v>
      </c>
      <c r="F109" s="97" t="s">
        <v>86</v>
      </c>
      <c r="G109" s="49"/>
      <c r="H109" s="50">
        <v>42285</v>
      </c>
      <c r="I109" s="51" t="s">
        <v>37</v>
      </c>
      <c r="J109" s="49">
        <v>705</v>
      </c>
      <c r="K109" s="49" t="s">
        <v>26</v>
      </c>
      <c r="L109" s="49" t="s">
        <v>27</v>
      </c>
      <c r="M109" s="49" t="s">
        <v>28</v>
      </c>
      <c r="N109" s="201"/>
      <c r="O109" s="201"/>
      <c r="P109" s="201"/>
      <c r="Q109" s="202"/>
      <c r="R109" s="49">
        <v>0</v>
      </c>
      <c r="S109" s="49">
        <v>0</v>
      </c>
      <c r="T109" s="49">
        <v>1</v>
      </c>
      <c r="U109" s="237"/>
      <c r="V109" s="237"/>
      <c r="W109" s="51" t="s">
        <v>29</v>
      </c>
      <c r="X109" s="52" t="s">
        <v>48</v>
      </c>
      <c r="Y109" s="51" t="s">
        <v>31</v>
      </c>
      <c r="Z109" s="49" t="s">
        <v>32</v>
      </c>
      <c r="AA109" s="49" t="s">
        <v>33</v>
      </c>
      <c r="AB109" s="51" t="s">
        <v>34</v>
      </c>
      <c r="AC109" s="51" t="s">
        <v>35</v>
      </c>
      <c r="AD109" s="49" t="s">
        <v>36</v>
      </c>
    </row>
    <row r="110" spans="1:30" x14ac:dyDescent="0.25">
      <c r="A110">
        <v>2011</v>
      </c>
      <c r="B110">
        <v>3022</v>
      </c>
      <c r="E110" s="97" t="s">
        <v>78</v>
      </c>
      <c r="F110" s="97" t="s">
        <v>81</v>
      </c>
      <c r="H110" s="1">
        <v>40871</v>
      </c>
      <c r="I110" s="2" t="s">
        <v>37</v>
      </c>
      <c r="J110">
        <v>800</v>
      </c>
      <c r="K110" t="s">
        <v>26</v>
      </c>
      <c r="L110" t="s">
        <v>27</v>
      </c>
      <c r="M110" t="s">
        <v>28</v>
      </c>
      <c r="N110" s="186">
        <v>36500</v>
      </c>
      <c r="O110" s="186">
        <v>1</v>
      </c>
      <c r="P110" s="186">
        <v>1</v>
      </c>
      <c r="Q110" s="187">
        <f>P110/O110</f>
        <v>1</v>
      </c>
      <c r="R110">
        <v>0</v>
      </c>
      <c r="S110">
        <v>0</v>
      </c>
      <c r="T110">
        <v>1</v>
      </c>
      <c r="U110" s="191">
        <f>O110/(365*7*N110)*1000000</f>
        <v>1.072299815028282E-2</v>
      </c>
      <c r="V110" s="191">
        <f>P110/(365*7*N110)*1000000</f>
        <v>1.072299815028282E-2</v>
      </c>
      <c r="W110" s="2" t="s">
        <v>29</v>
      </c>
      <c r="X110" s="3" t="s">
        <v>48</v>
      </c>
      <c r="Y110" s="2" t="s">
        <v>31</v>
      </c>
      <c r="Z110" s="2" t="s">
        <v>41</v>
      </c>
      <c r="AA110" t="s">
        <v>42</v>
      </c>
      <c r="AB110" s="2" t="s">
        <v>34</v>
      </c>
      <c r="AC110" t="s">
        <v>46</v>
      </c>
      <c r="AD110" t="s">
        <v>36</v>
      </c>
    </row>
    <row r="111" spans="1:30" x14ac:dyDescent="0.25">
      <c r="A111">
        <v>2012</v>
      </c>
      <c r="B111" s="45">
        <v>3011</v>
      </c>
      <c r="C111" s="45">
        <v>3012</v>
      </c>
      <c r="D111" s="95" t="s">
        <v>85</v>
      </c>
      <c r="E111" s="95" t="s">
        <v>86</v>
      </c>
      <c r="F111" s="95" t="s">
        <v>89</v>
      </c>
      <c r="G111" s="96">
        <v>830</v>
      </c>
      <c r="H111" s="46">
        <v>40925</v>
      </c>
      <c r="I111" s="47" t="s">
        <v>52</v>
      </c>
      <c r="J111" s="45">
        <v>1630</v>
      </c>
      <c r="K111" s="45" t="s">
        <v>26</v>
      </c>
      <c r="L111" s="45" t="s">
        <v>27</v>
      </c>
      <c r="M111" s="45" t="s">
        <v>28</v>
      </c>
      <c r="N111" s="189">
        <v>8400</v>
      </c>
      <c r="O111" s="189">
        <v>1</v>
      </c>
      <c r="P111" s="189">
        <v>1</v>
      </c>
      <c r="Q111" s="187">
        <f>P111/O111</f>
        <v>1</v>
      </c>
      <c r="R111" s="45">
        <v>0</v>
      </c>
      <c r="S111" s="45">
        <v>1</v>
      </c>
      <c r="T111" s="45">
        <v>0</v>
      </c>
      <c r="U111" s="191">
        <f>O111/(365*7*N111)*1000000</f>
        <v>4.6593980057776534E-2</v>
      </c>
      <c r="V111" s="191">
        <f>P111/(365*7*N111)*1000000</f>
        <v>4.6593980057776534E-2</v>
      </c>
      <c r="W111" s="47" t="s">
        <v>29</v>
      </c>
      <c r="X111" s="53" t="s">
        <v>48</v>
      </c>
      <c r="Y111" s="47" t="s">
        <v>31</v>
      </c>
      <c r="Z111" s="47" t="s">
        <v>41</v>
      </c>
      <c r="AA111" s="45" t="s">
        <v>42</v>
      </c>
      <c r="AB111" s="47" t="s">
        <v>34</v>
      </c>
      <c r="AC111" s="45" t="s">
        <v>56</v>
      </c>
      <c r="AD111" s="45" t="s">
        <v>36</v>
      </c>
    </row>
    <row r="112" spans="1:30" x14ac:dyDescent="0.25">
      <c r="A112">
        <v>2012</v>
      </c>
      <c r="B112" s="74">
        <v>3023</v>
      </c>
      <c r="C112" s="74"/>
      <c r="D112" s="74"/>
      <c r="E112" s="97" t="s">
        <v>78</v>
      </c>
      <c r="F112" s="97" t="s">
        <v>80</v>
      </c>
      <c r="G112" s="74"/>
      <c r="H112" s="75">
        <v>41073</v>
      </c>
      <c r="I112" s="76" t="s">
        <v>44</v>
      </c>
      <c r="J112" s="74">
        <v>1335</v>
      </c>
      <c r="K112" s="74" t="s">
        <v>26</v>
      </c>
      <c r="L112" s="74" t="s">
        <v>27</v>
      </c>
      <c r="M112" s="74" t="s">
        <v>28</v>
      </c>
      <c r="N112" s="201">
        <v>33900</v>
      </c>
      <c r="O112" s="201">
        <v>2</v>
      </c>
      <c r="P112" s="201">
        <v>2</v>
      </c>
      <c r="Q112" s="202">
        <f>P112/O112</f>
        <v>1</v>
      </c>
      <c r="R112" s="74">
        <v>0</v>
      </c>
      <c r="S112" s="74">
        <v>0</v>
      </c>
      <c r="T112" s="74">
        <v>1</v>
      </c>
      <c r="U112" s="237">
        <f>O112/(365*7*N112)*1000000</f>
        <v>2.3090821975535275E-2</v>
      </c>
      <c r="V112" s="237">
        <f>P112/(365*7*N112)*1000000</f>
        <v>2.3090821975535275E-2</v>
      </c>
      <c r="W112" s="76" t="s">
        <v>29</v>
      </c>
      <c r="X112" s="77" t="s">
        <v>48</v>
      </c>
      <c r="Y112" s="76" t="s">
        <v>31</v>
      </c>
      <c r="Z112" s="76" t="s">
        <v>2</v>
      </c>
      <c r="AA112" s="76" t="s">
        <v>49</v>
      </c>
      <c r="AB112" s="76" t="s">
        <v>34</v>
      </c>
      <c r="AC112" s="74" t="s">
        <v>46</v>
      </c>
      <c r="AD112" s="74" t="s">
        <v>36</v>
      </c>
    </row>
    <row r="113" spans="1:30" x14ac:dyDescent="0.25">
      <c r="A113">
        <v>2013</v>
      </c>
      <c r="B113" s="74">
        <v>3023</v>
      </c>
      <c r="C113" s="74"/>
      <c r="D113" s="74"/>
      <c r="E113" s="97" t="s">
        <v>78</v>
      </c>
      <c r="F113" s="97" t="s">
        <v>80</v>
      </c>
      <c r="G113" s="74"/>
      <c r="H113" s="75">
        <v>41484</v>
      </c>
      <c r="I113" s="76" t="s">
        <v>25</v>
      </c>
      <c r="J113" s="74">
        <v>1809</v>
      </c>
      <c r="K113" s="74" t="s">
        <v>26</v>
      </c>
      <c r="L113" s="76" t="s">
        <v>38</v>
      </c>
      <c r="M113" s="74" t="s">
        <v>39</v>
      </c>
      <c r="N113" s="201"/>
      <c r="O113" s="201"/>
      <c r="P113" s="201"/>
      <c r="Q113" s="202"/>
      <c r="R113" s="74">
        <v>0</v>
      </c>
      <c r="S113" s="74">
        <v>0</v>
      </c>
      <c r="T113" s="74">
        <v>1</v>
      </c>
      <c r="U113" s="237"/>
      <c r="V113" s="237"/>
      <c r="W113" s="76" t="s">
        <v>29</v>
      </c>
      <c r="X113" s="77" t="s">
        <v>48</v>
      </c>
      <c r="Y113" s="76" t="s">
        <v>40</v>
      </c>
      <c r="Z113" s="76" t="s">
        <v>2</v>
      </c>
      <c r="AA113" s="76" t="s">
        <v>49</v>
      </c>
      <c r="AB113" s="76" t="s">
        <v>34</v>
      </c>
      <c r="AC113" s="74" t="s">
        <v>46</v>
      </c>
      <c r="AD113" s="76" t="s">
        <v>43</v>
      </c>
    </row>
    <row r="114" spans="1:30" x14ac:dyDescent="0.25">
      <c r="A114">
        <v>2012</v>
      </c>
      <c r="B114" s="67">
        <v>3020</v>
      </c>
      <c r="C114" s="67"/>
      <c r="D114" s="67"/>
      <c r="E114" s="97" t="s">
        <v>75</v>
      </c>
      <c r="F114" s="97" t="s">
        <v>78</v>
      </c>
      <c r="G114" s="67"/>
      <c r="H114" s="68">
        <v>40939</v>
      </c>
      <c r="I114" s="69" t="s">
        <v>52</v>
      </c>
      <c r="J114" s="67">
        <v>1520</v>
      </c>
      <c r="K114" s="67" t="s">
        <v>26</v>
      </c>
      <c r="L114" s="67" t="s">
        <v>27</v>
      </c>
      <c r="M114" s="67" t="s">
        <v>28</v>
      </c>
      <c r="N114" s="201">
        <v>48400</v>
      </c>
      <c r="O114" s="201">
        <v>2</v>
      </c>
      <c r="P114" s="201">
        <v>2</v>
      </c>
      <c r="Q114" s="202">
        <f>P114/O114</f>
        <v>1</v>
      </c>
      <c r="R114" s="67">
        <v>0</v>
      </c>
      <c r="S114" s="67">
        <v>0</v>
      </c>
      <c r="T114" s="67">
        <v>2</v>
      </c>
      <c r="U114" s="237">
        <f>O114/(365*7*N114)*1000000</f>
        <v>1.6173117044848057E-2</v>
      </c>
      <c r="V114" s="237">
        <f>P114/(365*7*N114)*1000000</f>
        <v>1.6173117044848057E-2</v>
      </c>
      <c r="W114" s="69" t="s">
        <v>29</v>
      </c>
      <c r="X114" s="70" t="s">
        <v>48</v>
      </c>
      <c r="Y114" s="69" t="s">
        <v>31</v>
      </c>
      <c r="Z114" s="69" t="s">
        <v>41</v>
      </c>
      <c r="AA114" s="67" t="s">
        <v>42</v>
      </c>
      <c r="AB114" s="69" t="s">
        <v>34</v>
      </c>
      <c r="AC114" s="67" t="s">
        <v>56</v>
      </c>
      <c r="AD114" s="67" t="s">
        <v>36</v>
      </c>
    </row>
    <row r="115" spans="1:30" x14ac:dyDescent="0.25">
      <c r="A115">
        <v>2014</v>
      </c>
      <c r="B115" s="67">
        <v>3020</v>
      </c>
      <c r="C115" s="67"/>
      <c r="D115" s="67"/>
      <c r="E115" s="97" t="s">
        <v>75</v>
      </c>
      <c r="F115" s="97" t="s">
        <v>78</v>
      </c>
      <c r="G115" s="67"/>
      <c r="H115" s="68">
        <v>41947</v>
      </c>
      <c r="I115" s="69" t="s">
        <v>52</v>
      </c>
      <c r="J115" s="67">
        <v>850</v>
      </c>
      <c r="K115" s="67" t="s">
        <v>26</v>
      </c>
      <c r="L115" s="67" t="s">
        <v>27</v>
      </c>
      <c r="M115" s="67" t="s">
        <v>28</v>
      </c>
      <c r="N115" s="201"/>
      <c r="O115" s="201"/>
      <c r="P115" s="201"/>
      <c r="Q115" s="202"/>
      <c r="R115" s="67">
        <v>0</v>
      </c>
      <c r="S115" s="67">
        <v>0</v>
      </c>
      <c r="T115" s="67">
        <v>1</v>
      </c>
      <c r="U115" s="237"/>
      <c r="V115" s="237"/>
      <c r="W115" s="69" t="s">
        <v>29</v>
      </c>
      <c r="X115" s="70" t="s">
        <v>48</v>
      </c>
      <c r="Y115" s="69" t="s">
        <v>31</v>
      </c>
      <c r="Z115" s="69" t="s">
        <v>41</v>
      </c>
      <c r="AA115" s="67" t="s">
        <v>42</v>
      </c>
      <c r="AB115" s="69" t="s">
        <v>34</v>
      </c>
      <c r="AC115" s="67" t="s">
        <v>46</v>
      </c>
      <c r="AD115" s="67" t="s">
        <v>36</v>
      </c>
    </row>
    <row r="116" spans="1:30" x14ac:dyDescent="0.25">
      <c r="A116">
        <v>2013</v>
      </c>
      <c r="B116" s="99">
        <v>3012</v>
      </c>
      <c r="C116" s="99"/>
      <c r="D116" s="99"/>
      <c r="E116" s="100" t="s">
        <v>85</v>
      </c>
      <c r="F116" s="100" t="s">
        <v>89</v>
      </c>
      <c r="G116" s="99"/>
      <c r="H116" s="101">
        <v>41627</v>
      </c>
      <c r="I116" s="102" t="s">
        <v>37</v>
      </c>
      <c r="J116" s="99">
        <v>1752</v>
      </c>
      <c r="K116" s="99" t="s">
        <v>26</v>
      </c>
      <c r="L116" s="102" t="s">
        <v>38</v>
      </c>
      <c r="M116" s="99" t="s">
        <v>39</v>
      </c>
      <c r="N116" s="234">
        <v>36000</v>
      </c>
      <c r="O116" s="234">
        <v>2</v>
      </c>
      <c r="P116" s="234">
        <v>2</v>
      </c>
      <c r="Q116" s="235">
        <f>P116/O116</f>
        <v>1</v>
      </c>
      <c r="R116" s="99">
        <v>0</v>
      </c>
      <c r="S116" s="99">
        <v>0</v>
      </c>
      <c r="T116" s="99">
        <v>1</v>
      </c>
      <c r="U116" s="237">
        <f>O116/(365*7*N116)*1000000</f>
        <v>2.1743857360295719E-2</v>
      </c>
      <c r="V116" s="237">
        <f>P116/(365*7*N116)*1000000</f>
        <v>2.1743857360295719E-2</v>
      </c>
      <c r="W116" s="102" t="s">
        <v>29</v>
      </c>
      <c r="X116" s="104" t="s">
        <v>48</v>
      </c>
      <c r="Y116" s="102" t="s">
        <v>31</v>
      </c>
      <c r="Z116" s="102" t="s">
        <v>2</v>
      </c>
      <c r="AA116" s="102" t="s">
        <v>49</v>
      </c>
      <c r="AB116" s="102" t="s">
        <v>34</v>
      </c>
      <c r="AC116" s="99" t="s">
        <v>50</v>
      </c>
      <c r="AD116" s="99" t="s">
        <v>36</v>
      </c>
    </row>
    <row r="117" spans="1:30" x14ac:dyDescent="0.25">
      <c r="A117">
        <v>2016</v>
      </c>
      <c r="B117" s="99">
        <v>3012</v>
      </c>
      <c r="C117" s="99"/>
      <c r="D117" s="99"/>
      <c r="E117" s="100" t="s">
        <v>85</v>
      </c>
      <c r="F117" s="100" t="s">
        <v>89</v>
      </c>
      <c r="G117" s="99"/>
      <c r="H117" s="101">
        <v>42481</v>
      </c>
      <c r="I117" s="102" t="s">
        <v>37</v>
      </c>
      <c r="J117" s="99">
        <v>800</v>
      </c>
      <c r="K117" s="99" t="s">
        <v>26</v>
      </c>
      <c r="L117" s="102" t="s">
        <v>38</v>
      </c>
      <c r="M117" s="99" t="s">
        <v>39</v>
      </c>
      <c r="N117" s="234"/>
      <c r="O117" s="234"/>
      <c r="P117" s="234"/>
      <c r="Q117" s="235"/>
      <c r="R117" s="99">
        <v>0</v>
      </c>
      <c r="S117" s="99">
        <v>0</v>
      </c>
      <c r="T117" s="99">
        <v>1</v>
      </c>
      <c r="U117" s="237"/>
      <c r="V117" s="237"/>
      <c r="W117" s="102" t="s">
        <v>29</v>
      </c>
      <c r="X117" s="104" t="s">
        <v>48</v>
      </c>
      <c r="Y117" s="102" t="s">
        <v>31</v>
      </c>
      <c r="Z117" s="102" t="s">
        <v>2</v>
      </c>
      <c r="AA117" s="102" t="s">
        <v>49</v>
      </c>
      <c r="AB117" s="102" t="s">
        <v>34</v>
      </c>
      <c r="AC117" s="99" t="s">
        <v>50</v>
      </c>
      <c r="AD117" s="102" t="s">
        <v>51</v>
      </c>
    </row>
    <row r="118" spans="1:30" x14ac:dyDescent="0.25">
      <c r="A118">
        <v>2014</v>
      </c>
      <c r="B118" s="81">
        <v>2025</v>
      </c>
      <c r="C118" s="81">
        <v>2026</v>
      </c>
      <c r="D118" s="95" t="s">
        <v>75</v>
      </c>
      <c r="E118" s="95" t="s">
        <v>94</v>
      </c>
      <c r="F118" s="95" t="s">
        <v>82</v>
      </c>
      <c r="G118" s="96">
        <v>370</v>
      </c>
      <c r="H118" s="82">
        <v>41733</v>
      </c>
      <c r="I118" s="83" t="s">
        <v>54</v>
      </c>
      <c r="J118" s="81">
        <v>1010</v>
      </c>
      <c r="K118" s="81" t="s">
        <v>26</v>
      </c>
      <c r="L118" s="81" t="s">
        <v>27</v>
      </c>
      <c r="M118" s="81" t="s">
        <v>28</v>
      </c>
      <c r="N118" s="251">
        <v>6100</v>
      </c>
      <c r="O118" s="234">
        <v>2</v>
      </c>
      <c r="P118" s="234">
        <v>2</v>
      </c>
      <c r="Q118" s="235">
        <f>P118/O118</f>
        <v>1</v>
      </c>
      <c r="R118" s="81">
        <v>0</v>
      </c>
      <c r="S118" s="81">
        <v>0</v>
      </c>
      <c r="T118" s="81">
        <v>1</v>
      </c>
      <c r="U118" s="237">
        <f>O118/(365*7*N118)*1000000</f>
        <v>0.12832440409354851</v>
      </c>
      <c r="V118" s="237">
        <f>P118/(365*7*N118)*1000000</f>
        <v>0.12832440409354851</v>
      </c>
      <c r="W118" s="83" t="s">
        <v>29</v>
      </c>
      <c r="X118" s="84" t="s">
        <v>48</v>
      </c>
      <c r="Y118" s="83" t="s">
        <v>31</v>
      </c>
      <c r="Z118" s="83" t="s">
        <v>41</v>
      </c>
      <c r="AA118" s="81" t="s">
        <v>42</v>
      </c>
      <c r="AB118" s="83" t="s">
        <v>34</v>
      </c>
      <c r="AC118" s="81" t="s">
        <v>46</v>
      </c>
      <c r="AD118" s="81" t="s">
        <v>36</v>
      </c>
    </row>
    <row r="119" spans="1:30" x14ac:dyDescent="0.25">
      <c r="A119">
        <v>2015</v>
      </c>
      <c r="B119" s="81">
        <v>2025</v>
      </c>
      <c r="C119" s="81">
        <v>2026</v>
      </c>
      <c r="D119" s="95" t="s">
        <v>75</v>
      </c>
      <c r="E119" s="95" t="s">
        <v>94</v>
      </c>
      <c r="F119" s="95" t="s">
        <v>82</v>
      </c>
      <c r="G119" s="81"/>
      <c r="H119" s="82">
        <v>42171</v>
      </c>
      <c r="I119" s="83" t="s">
        <v>52</v>
      </c>
      <c r="J119" s="81">
        <v>850</v>
      </c>
      <c r="K119" s="81" t="s">
        <v>26</v>
      </c>
      <c r="L119" s="81" t="s">
        <v>27</v>
      </c>
      <c r="M119" s="81" t="s">
        <v>28</v>
      </c>
      <c r="N119" s="251"/>
      <c r="O119" s="234"/>
      <c r="P119" s="234"/>
      <c r="Q119" s="235"/>
      <c r="R119" s="81">
        <v>0</v>
      </c>
      <c r="S119" s="81">
        <v>1</v>
      </c>
      <c r="T119" s="81">
        <v>0</v>
      </c>
      <c r="U119" s="237"/>
      <c r="V119" s="237"/>
      <c r="W119" s="83" t="s">
        <v>29</v>
      </c>
      <c r="X119" s="84" t="s">
        <v>48</v>
      </c>
      <c r="Y119" s="83" t="s">
        <v>31</v>
      </c>
      <c r="Z119" s="83" t="s">
        <v>41</v>
      </c>
      <c r="AA119" s="81" t="s">
        <v>42</v>
      </c>
      <c r="AB119" s="83" t="s">
        <v>34</v>
      </c>
      <c r="AC119" s="81" t="s">
        <v>46</v>
      </c>
      <c r="AD119" s="81" t="s">
        <v>36</v>
      </c>
    </row>
    <row r="120" spans="1:30" x14ac:dyDescent="0.25">
      <c r="A120">
        <v>2016</v>
      </c>
      <c r="B120" s="85">
        <v>3009</v>
      </c>
      <c r="C120" s="85"/>
      <c r="D120" s="95" t="s">
        <v>85</v>
      </c>
      <c r="E120" s="95" t="s">
        <v>84</v>
      </c>
      <c r="F120" s="95" t="s">
        <v>87</v>
      </c>
      <c r="G120" s="85"/>
      <c r="H120" s="86">
        <v>42674</v>
      </c>
      <c r="I120" s="87" t="s">
        <v>25</v>
      </c>
      <c r="J120" s="85">
        <v>1530</v>
      </c>
      <c r="K120" s="85" t="s">
        <v>26</v>
      </c>
      <c r="L120" s="85" t="s">
        <v>27</v>
      </c>
      <c r="M120" s="85" t="s">
        <v>28</v>
      </c>
      <c r="N120" s="189">
        <v>6000</v>
      </c>
      <c r="O120" s="189">
        <v>1</v>
      </c>
      <c r="P120" s="189">
        <v>1</v>
      </c>
      <c r="Q120" s="190">
        <f>P120/O120</f>
        <v>1</v>
      </c>
      <c r="R120" s="85">
        <v>0</v>
      </c>
      <c r="S120" s="85">
        <v>0</v>
      </c>
      <c r="T120" s="85">
        <v>1</v>
      </c>
      <c r="U120" s="191">
        <f>O120/(365*7*N120)*1000000</f>
        <v>6.523157208088716E-2</v>
      </c>
      <c r="V120" s="191">
        <f>P120/(365*7*N120)*1000000</f>
        <v>6.523157208088716E-2</v>
      </c>
      <c r="W120" s="87" t="s">
        <v>29</v>
      </c>
      <c r="X120" s="88" t="s">
        <v>48</v>
      </c>
      <c r="Y120" s="87" t="s">
        <v>31</v>
      </c>
      <c r="Z120" s="87" t="s">
        <v>41</v>
      </c>
      <c r="AA120" s="85" t="s">
        <v>42</v>
      </c>
      <c r="AB120" s="87" t="s">
        <v>34</v>
      </c>
      <c r="AC120" s="85" t="s">
        <v>50</v>
      </c>
      <c r="AD120" s="85" t="s">
        <v>36</v>
      </c>
    </row>
    <row r="121" spans="1:30" x14ac:dyDescent="0.25">
      <c r="A121">
        <v>2015</v>
      </c>
      <c r="B121" s="89">
        <v>3021</v>
      </c>
      <c r="C121" s="89"/>
      <c r="D121" s="89"/>
      <c r="E121" s="97" t="s">
        <v>78</v>
      </c>
      <c r="F121" s="97" t="s">
        <v>79</v>
      </c>
      <c r="G121" s="89"/>
      <c r="H121" s="90">
        <v>42293</v>
      </c>
      <c r="I121" s="91" t="s">
        <v>54</v>
      </c>
      <c r="J121" s="89">
        <v>2005</v>
      </c>
      <c r="K121" s="89" t="s">
        <v>26</v>
      </c>
      <c r="L121" s="89" t="s">
        <v>27</v>
      </c>
      <c r="M121" s="89" t="s">
        <v>28</v>
      </c>
      <c r="N121" s="186">
        <v>34000</v>
      </c>
      <c r="O121" s="189">
        <v>1</v>
      </c>
      <c r="P121" s="189">
        <v>1</v>
      </c>
      <c r="Q121" s="190">
        <f>P121/O121</f>
        <v>1</v>
      </c>
      <c r="R121" s="89">
        <v>0</v>
      </c>
      <c r="S121" s="89">
        <v>0</v>
      </c>
      <c r="T121" s="89">
        <v>1</v>
      </c>
      <c r="U121" s="191">
        <f>O121/(365*7*N121)*1000000</f>
        <v>1.1511453896627144E-2</v>
      </c>
      <c r="V121" s="191">
        <f>P121/(365*7*N121)*1000000</f>
        <v>1.1511453896627144E-2</v>
      </c>
      <c r="W121" s="91" t="s">
        <v>29</v>
      </c>
      <c r="X121" s="92" t="s">
        <v>48</v>
      </c>
      <c r="Y121" s="91" t="s">
        <v>31</v>
      </c>
      <c r="Z121" s="91" t="s">
        <v>41</v>
      </c>
      <c r="AA121" s="89" t="s">
        <v>42</v>
      </c>
      <c r="AB121" s="91" t="s">
        <v>34</v>
      </c>
      <c r="AC121" s="89" t="s">
        <v>56</v>
      </c>
      <c r="AD121" s="89" t="s">
        <v>36</v>
      </c>
    </row>
    <row r="122" spans="1:30" x14ac:dyDescent="0.25">
      <c r="A122">
        <v>2016</v>
      </c>
      <c r="B122">
        <v>3010</v>
      </c>
      <c r="E122" s="97" t="s">
        <v>85</v>
      </c>
      <c r="F122" s="97" t="s">
        <v>87</v>
      </c>
      <c r="H122" s="1">
        <v>42390</v>
      </c>
      <c r="I122" s="2" t="s">
        <v>37</v>
      </c>
      <c r="J122">
        <v>1815</v>
      </c>
      <c r="K122" t="s">
        <v>26</v>
      </c>
      <c r="L122" t="s">
        <v>27</v>
      </c>
      <c r="M122" t="s">
        <v>28</v>
      </c>
      <c r="N122" s="186">
        <v>14100</v>
      </c>
      <c r="O122" s="186">
        <v>1</v>
      </c>
      <c r="P122" s="186">
        <v>1</v>
      </c>
      <c r="Q122" s="190">
        <f>P122/O122</f>
        <v>1</v>
      </c>
      <c r="R122">
        <v>0</v>
      </c>
      <c r="S122">
        <v>1</v>
      </c>
      <c r="T122">
        <v>0</v>
      </c>
      <c r="U122" s="191">
        <f>O122/(365*7*N122)*1000000</f>
        <v>2.7758115779100916E-2</v>
      </c>
      <c r="V122" s="191">
        <f>P122/(365*7*N122)*1000000</f>
        <v>2.7758115779100916E-2</v>
      </c>
      <c r="W122" s="2" t="s">
        <v>29</v>
      </c>
      <c r="X122" s="3" t="s">
        <v>48</v>
      </c>
      <c r="Y122" s="2" t="s">
        <v>31</v>
      </c>
      <c r="Z122" s="2" t="s">
        <v>2</v>
      </c>
      <c r="AA122" s="2" t="s">
        <v>49</v>
      </c>
      <c r="AB122" s="2" t="s">
        <v>34</v>
      </c>
      <c r="AC122" t="s">
        <v>46</v>
      </c>
      <c r="AD122" t="s">
        <v>36</v>
      </c>
    </row>
    <row r="123" spans="1:30" x14ac:dyDescent="0.25">
      <c r="A123">
        <v>2016</v>
      </c>
      <c r="B123">
        <v>3012</v>
      </c>
      <c r="E123" s="97" t="s">
        <v>85</v>
      </c>
      <c r="F123" s="97" t="s">
        <v>89</v>
      </c>
      <c r="H123" s="1">
        <v>42670</v>
      </c>
      <c r="I123" s="2" t="s">
        <v>37</v>
      </c>
      <c r="J123">
        <v>2000</v>
      </c>
      <c r="K123" t="s">
        <v>26</v>
      </c>
      <c r="L123" t="s">
        <v>27</v>
      </c>
      <c r="M123" t="s">
        <v>28</v>
      </c>
      <c r="N123" s="186">
        <v>36000</v>
      </c>
      <c r="O123" s="186">
        <v>1</v>
      </c>
      <c r="P123" s="186">
        <v>1</v>
      </c>
      <c r="Q123" s="190">
        <f>P123/O123</f>
        <v>1</v>
      </c>
      <c r="R123">
        <v>0</v>
      </c>
      <c r="S123">
        <v>1</v>
      </c>
      <c r="T123">
        <v>0</v>
      </c>
      <c r="U123" s="191">
        <f>O123/(365*7*N123)*1000000</f>
        <v>1.0871928680147859E-2</v>
      </c>
      <c r="V123" s="191">
        <f>P123/(365*7*N123)*1000000</f>
        <v>1.0871928680147859E-2</v>
      </c>
      <c r="W123" s="2" t="s">
        <v>29</v>
      </c>
      <c r="X123" s="3" t="s">
        <v>48</v>
      </c>
      <c r="Y123" s="2" t="s">
        <v>31</v>
      </c>
      <c r="Z123" s="2" t="s">
        <v>2</v>
      </c>
      <c r="AA123" s="2" t="s">
        <v>49</v>
      </c>
      <c r="AB123" s="2" t="s">
        <v>34</v>
      </c>
      <c r="AC123" t="s">
        <v>50</v>
      </c>
      <c r="AD123" t="s">
        <v>36</v>
      </c>
    </row>
    <row r="124" spans="1:30" ht="18.75" x14ac:dyDescent="0.25">
      <c r="M124" s="117" t="s">
        <v>106</v>
      </c>
      <c r="N124" s="118">
        <f t="shared" ref="N124:V124" si="6">AVERAGE(N87:N123)</f>
        <v>22144.444444444445</v>
      </c>
      <c r="O124" s="118">
        <f>SUM(O87:O123)/37</f>
        <v>1</v>
      </c>
      <c r="P124" s="118">
        <f>SUM(P87:P123)/37</f>
        <v>1</v>
      </c>
      <c r="Q124" s="119">
        <f t="shared" si="6"/>
        <v>1</v>
      </c>
      <c r="R124" s="120">
        <f t="shared" si="6"/>
        <v>2.7027027027027029E-2</v>
      </c>
      <c r="S124" s="120">
        <f t="shared" si="6"/>
        <v>0.1891891891891892</v>
      </c>
      <c r="T124" s="120">
        <f t="shared" si="6"/>
        <v>0.81081081081081086</v>
      </c>
      <c r="U124" s="120">
        <f>SUM(U87:U123)/37</f>
        <v>2.6265455554307246E-2</v>
      </c>
      <c r="V124" s="120">
        <f>SUM(V87:V123)/37</f>
        <v>2.6265455554307246E-2</v>
      </c>
    </row>
    <row r="125" spans="1:30" ht="18.75" x14ac:dyDescent="0.25">
      <c r="A125" s="110" t="s">
        <v>180</v>
      </c>
      <c r="M125" s="117"/>
      <c r="N125" s="118"/>
      <c r="O125" s="118"/>
      <c r="P125" s="118"/>
      <c r="Q125" s="119"/>
      <c r="R125" s="120"/>
      <c r="S125" s="120"/>
      <c r="T125" s="120"/>
      <c r="U125" s="120"/>
      <c r="V125" s="120"/>
    </row>
    <row r="126" spans="1:30" x14ac:dyDescent="0.25">
      <c r="B126" s="54">
        <v>3007</v>
      </c>
      <c r="C126" s="54">
        <v>3008</v>
      </c>
      <c r="D126" s="95" t="s">
        <v>85</v>
      </c>
      <c r="E126" s="95" t="s">
        <v>90</v>
      </c>
      <c r="F126" s="95" t="s">
        <v>88</v>
      </c>
      <c r="G126" s="96">
        <v>282</v>
      </c>
      <c r="H126" s="55">
        <v>41991</v>
      </c>
      <c r="I126" s="56" t="s">
        <v>37</v>
      </c>
      <c r="J126" s="54">
        <v>1940</v>
      </c>
      <c r="K126" s="54" t="s">
        <v>26</v>
      </c>
      <c r="L126" s="54" t="s">
        <v>27</v>
      </c>
      <c r="M126" s="54" t="s">
        <v>59</v>
      </c>
      <c r="N126" s="96">
        <v>7100</v>
      </c>
      <c r="O126" s="112">
        <v>1</v>
      </c>
      <c r="P126" s="112">
        <v>1</v>
      </c>
      <c r="Q126" s="108">
        <f>P126/O126</f>
        <v>1</v>
      </c>
      <c r="R126" s="54">
        <v>0</v>
      </c>
      <c r="S126" s="54">
        <v>0</v>
      </c>
      <c r="T126" s="54">
        <v>1</v>
      </c>
      <c r="U126" s="121">
        <f>O126/(365*7*N126)*1000000</f>
        <v>5.5125272181031394E-2</v>
      </c>
      <c r="V126" s="121">
        <f>P126/(365*7*N126)*1000000</f>
        <v>5.5125272181031394E-2</v>
      </c>
      <c r="W126" s="56" t="s">
        <v>29</v>
      </c>
      <c r="X126" s="57" t="s">
        <v>48</v>
      </c>
      <c r="Y126" s="56" t="s">
        <v>31</v>
      </c>
      <c r="Z126" s="54" t="s">
        <v>32</v>
      </c>
      <c r="AA126" s="56" t="s">
        <v>49</v>
      </c>
      <c r="AB126" s="56" t="s">
        <v>34</v>
      </c>
      <c r="AC126" s="56" t="s">
        <v>35</v>
      </c>
      <c r="AD126" s="54" t="s">
        <v>36</v>
      </c>
    </row>
    <row r="127" spans="1:30" x14ac:dyDescent="0.25">
      <c r="A127">
        <v>2013</v>
      </c>
      <c r="B127">
        <v>3006</v>
      </c>
      <c r="E127" s="97" t="s">
        <v>90</v>
      </c>
      <c r="F127" s="97" t="s">
        <v>92</v>
      </c>
      <c r="H127" s="1">
        <v>41621</v>
      </c>
      <c r="I127" s="2" t="s">
        <v>54</v>
      </c>
      <c r="J127">
        <v>2000</v>
      </c>
      <c r="K127" t="s">
        <v>26</v>
      </c>
      <c r="L127" t="s">
        <v>27</v>
      </c>
      <c r="M127" t="s">
        <v>28</v>
      </c>
      <c r="N127" s="98">
        <v>29600</v>
      </c>
      <c r="O127" s="98">
        <v>1</v>
      </c>
      <c r="P127" s="98">
        <v>1</v>
      </c>
      <c r="Q127" s="108">
        <f>P127/O127</f>
        <v>1</v>
      </c>
      <c r="R127">
        <v>0</v>
      </c>
      <c r="S127">
        <v>0</v>
      </c>
      <c r="T127">
        <v>2</v>
      </c>
      <c r="U127" s="121">
        <f>O127/(365*7*N127)*1000000</f>
        <v>1.3222615962341989E-2</v>
      </c>
      <c r="V127" s="121">
        <f>P127/(365*7*N127)*1000000</f>
        <v>1.3222615962341989E-2</v>
      </c>
      <c r="W127" s="2" t="s">
        <v>29</v>
      </c>
      <c r="X127" s="3" t="s">
        <v>48</v>
      </c>
      <c r="Y127" s="2" t="s">
        <v>31</v>
      </c>
      <c r="Z127" s="2" t="s">
        <v>2</v>
      </c>
      <c r="AA127" s="2" t="s">
        <v>49</v>
      </c>
      <c r="AB127" s="2" t="s">
        <v>34</v>
      </c>
      <c r="AC127" t="s">
        <v>56</v>
      </c>
      <c r="AD127" t="s">
        <v>36</v>
      </c>
    </row>
    <row r="128" spans="1:30" ht="18.75" x14ac:dyDescent="0.25">
      <c r="M128" s="117" t="s">
        <v>106</v>
      </c>
      <c r="N128" s="118">
        <f t="shared" ref="N128:V128" si="7">AVERAGE(N126:N127)</f>
        <v>18350</v>
      </c>
      <c r="O128" s="118">
        <f t="shared" si="7"/>
        <v>1</v>
      </c>
      <c r="P128" s="118">
        <f t="shared" si="7"/>
        <v>1</v>
      </c>
      <c r="Q128" s="119">
        <f t="shared" si="7"/>
        <v>1</v>
      </c>
      <c r="R128" s="120">
        <f t="shared" si="7"/>
        <v>0</v>
      </c>
      <c r="S128" s="120">
        <f t="shared" si="7"/>
        <v>0</v>
      </c>
      <c r="T128" s="120">
        <f t="shared" si="7"/>
        <v>1.5</v>
      </c>
      <c r="U128" s="120">
        <f t="shared" si="7"/>
        <v>3.4173944071686689E-2</v>
      </c>
      <c r="V128" s="120">
        <f t="shared" si="7"/>
        <v>3.4173944071686689E-2</v>
      </c>
    </row>
    <row r="130" spans="2:13" ht="15.75" thickBot="1" x14ac:dyDescent="0.3"/>
    <row r="131" spans="2:13" ht="31.5" x14ac:dyDescent="0.25">
      <c r="B131" s="254"/>
      <c r="C131" s="255"/>
      <c r="D131" s="184" t="s">
        <v>119</v>
      </c>
      <c r="E131" s="238" t="s">
        <v>68</v>
      </c>
      <c r="F131" s="238"/>
      <c r="G131" s="238"/>
      <c r="H131" s="238" t="s">
        <v>5</v>
      </c>
      <c r="I131" s="239"/>
      <c r="J131" s="239"/>
      <c r="K131" s="138" t="s">
        <v>96</v>
      </c>
      <c r="L131" s="197" t="s">
        <v>97</v>
      </c>
      <c r="M131" s="130" t="s">
        <v>189</v>
      </c>
    </row>
    <row r="132" spans="2:13" ht="15.75" x14ac:dyDescent="0.25">
      <c r="B132" s="241" t="s">
        <v>156</v>
      </c>
      <c r="C132" s="242"/>
      <c r="D132" s="185" t="s">
        <v>120</v>
      </c>
      <c r="E132" s="240" t="s">
        <v>121</v>
      </c>
      <c r="F132" s="240"/>
      <c r="G132" s="240"/>
      <c r="H132" s="240" t="s">
        <v>191</v>
      </c>
      <c r="I132" s="240"/>
      <c r="J132" s="240"/>
      <c r="K132" s="185" t="s">
        <v>171</v>
      </c>
      <c r="L132" s="142" t="s">
        <v>188</v>
      </c>
      <c r="M132" s="260" t="s">
        <v>190</v>
      </c>
    </row>
    <row r="133" spans="2:13" ht="15.75" x14ac:dyDescent="0.25">
      <c r="B133" s="241" t="s">
        <v>181</v>
      </c>
      <c r="C133" s="242"/>
      <c r="D133" s="182">
        <v>16988.888888888891</v>
      </c>
      <c r="E133" s="182">
        <v>1</v>
      </c>
      <c r="F133" s="182">
        <v>0.9285714285714286</v>
      </c>
      <c r="G133" s="177">
        <v>0.88888888888888884</v>
      </c>
      <c r="H133" s="176">
        <v>0</v>
      </c>
      <c r="I133" s="176">
        <v>7.1428571428571425E-2</v>
      </c>
      <c r="J133" s="176">
        <v>1</v>
      </c>
      <c r="K133" s="176">
        <v>3.4921371588330037E-2</v>
      </c>
      <c r="L133" s="176">
        <v>3.4096699374918063E-2</v>
      </c>
      <c r="M133" s="261">
        <v>14</v>
      </c>
    </row>
    <row r="134" spans="2:13" ht="15.75" customHeight="1" x14ac:dyDescent="0.25">
      <c r="B134" s="241" t="s">
        <v>182</v>
      </c>
      <c r="C134" s="242"/>
      <c r="D134" s="182">
        <v>9100</v>
      </c>
      <c r="E134" s="182">
        <v>1</v>
      </c>
      <c r="F134" s="182">
        <v>1</v>
      </c>
      <c r="G134" s="177">
        <v>1</v>
      </c>
      <c r="H134" s="176">
        <v>0</v>
      </c>
      <c r="I134" s="176">
        <v>0.2</v>
      </c>
      <c r="J134" s="176">
        <v>0.8</v>
      </c>
      <c r="K134" s="176">
        <v>4.4106780277227621E-2</v>
      </c>
      <c r="L134" s="176">
        <v>4.4106780277227621E-2</v>
      </c>
      <c r="M134" s="261">
        <v>5</v>
      </c>
    </row>
    <row r="135" spans="2:13" ht="15.75" x14ac:dyDescent="0.25">
      <c r="B135" s="256" t="s">
        <v>183</v>
      </c>
      <c r="C135" s="257"/>
      <c r="D135" s="182">
        <v>11360</v>
      </c>
      <c r="E135" s="182">
        <v>1</v>
      </c>
      <c r="F135" s="182">
        <v>1</v>
      </c>
      <c r="G135" s="177">
        <v>1</v>
      </c>
      <c r="H135" s="176">
        <v>0</v>
      </c>
      <c r="I135" s="176">
        <v>0.33333333333333331</v>
      </c>
      <c r="J135" s="176">
        <v>0.77777777777777779</v>
      </c>
      <c r="K135" s="176">
        <v>3.9485236285096641E-2</v>
      </c>
      <c r="L135" s="176">
        <v>1.8776800703862631E-2</v>
      </c>
      <c r="M135" s="261">
        <v>9</v>
      </c>
    </row>
    <row r="136" spans="2:13" ht="15.75" x14ac:dyDescent="0.25">
      <c r="B136" s="252" t="s">
        <v>184</v>
      </c>
      <c r="C136" s="253"/>
      <c r="D136" s="182">
        <v>9100</v>
      </c>
      <c r="E136" s="182">
        <v>1</v>
      </c>
      <c r="F136" s="182">
        <v>1</v>
      </c>
      <c r="G136" s="177">
        <v>1</v>
      </c>
      <c r="H136" s="176">
        <v>0</v>
      </c>
      <c r="I136" s="176">
        <v>0.16666666666666666</v>
      </c>
      <c r="J136" s="176">
        <v>0.97222222222222221</v>
      </c>
      <c r="K136" s="176">
        <v>4.0689888406324003E-2</v>
      </c>
      <c r="L136" s="176">
        <v>4.0689888406324003E-2</v>
      </c>
      <c r="M136" s="262">
        <v>5</v>
      </c>
    </row>
    <row r="137" spans="2:13" ht="15.75" x14ac:dyDescent="0.25">
      <c r="B137" s="223" t="s">
        <v>185</v>
      </c>
      <c r="C137" s="224"/>
      <c r="D137" s="182">
        <v>13057.142857142857</v>
      </c>
      <c r="E137" s="182">
        <v>1</v>
      </c>
      <c r="F137" s="182">
        <v>0.93103448275862066</v>
      </c>
      <c r="G137" s="177">
        <v>0.82857142857142851</v>
      </c>
      <c r="H137" s="176">
        <v>0</v>
      </c>
      <c r="I137" s="176">
        <v>0.20689655172413793</v>
      </c>
      <c r="J137" s="176">
        <v>0.7931034482758621</v>
      </c>
      <c r="K137" s="176">
        <v>2.7540707924333982E-2</v>
      </c>
      <c r="L137" s="176">
        <v>1.6459226745739127E-2</v>
      </c>
      <c r="M137" s="261">
        <v>29</v>
      </c>
    </row>
    <row r="138" spans="2:13" ht="15.75" x14ac:dyDescent="0.25">
      <c r="B138" s="241" t="s">
        <v>186</v>
      </c>
      <c r="C138" s="242"/>
      <c r="D138" s="182">
        <v>7100</v>
      </c>
      <c r="E138" s="182">
        <v>1</v>
      </c>
      <c r="F138" s="182">
        <v>1</v>
      </c>
      <c r="G138" s="177">
        <v>1</v>
      </c>
      <c r="H138" s="176">
        <v>0</v>
      </c>
      <c r="I138" s="176">
        <v>0</v>
      </c>
      <c r="J138" s="176">
        <v>1</v>
      </c>
      <c r="K138" s="176">
        <v>5.5125272181031394E-2</v>
      </c>
      <c r="L138" s="176">
        <v>5.5125272181031394E-2</v>
      </c>
      <c r="M138" s="261">
        <v>1</v>
      </c>
    </row>
    <row r="139" spans="2:13" ht="16.5" thickBot="1" x14ac:dyDescent="0.3">
      <c r="B139" s="249" t="s">
        <v>187</v>
      </c>
      <c r="C139" s="250"/>
      <c r="D139" s="183">
        <v>9666.6666666666661</v>
      </c>
      <c r="E139" s="183">
        <v>1</v>
      </c>
      <c r="F139" s="183">
        <v>0.66666666666666663</v>
      </c>
      <c r="G139" s="181">
        <v>0.66666666666666663</v>
      </c>
      <c r="H139" s="180">
        <v>0</v>
      </c>
      <c r="I139" s="180">
        <v>0</v>
      </c>
      <c r="J139" s="180">
        <v>0.66666666666666663</v>
      </c>
      <c r="K139" s="180">
        <v>4.8230221897933113E-2</v>
      </c>
      <c r="L139" s="180">
        <v>4.0024992705368696E-2</v>
      </c>
      <c r="M139" s="264">
        <v>3</v>
      </c>
    </row>
  </sheetData>
  <autoFilter ref="A2:AE18"/>
  <mergeCells count="163">
    <mergeCell ref="B136:C136"/>
    <mergeCell ref="B131:C131"/>
    <mergeCell ref="E131:G131"/>
    <mergeCell ref="H131:J131"/>
    <mergeCell ref="B132:C132"/>
    <mergeCell ref="E132:G132"/>
    <mergeCell ref="H132:J132"/>
    <mergeCell ref="B133:C133"/>
    <mergeCell ref="B134:C134"/>
    <mergeCell ref="B135:C135"/>
    <mergeCell ref="U118:U119"/>
    <mergeCell ref="V118:V119"/>
    <mergeCell ref="U112:U113"/>
    <mergeCell ref="V112:V113"/>
    <mergeCell ref="U114:U115"/>
    <mergeCell ref="V114:V115"/>
    <mergeCell ref="U116:U117"/>
    <mergeCell ref="V116:V117"/>
    <mergeCell ref="U97:U98"/>
    <mergeCell ref="V97:V98"/>
    <mergeCell ref="U99:U104"/>
    <mergeCell ref="V99:V104"/>
    <mergeCell ref="U107:U109"/>
    <mergeCell ref="V107:V109"/>
    <mergeCell ref="U89:U90"/>
    <mergeCell ref="V89:V90"/>
    <mergeCell ref="U91:U96"/>
    <mergeCell ref="V91:V96"/>
    <mergeCell ref="U60:U70"/>
    <mergeCell ref="V60:V70"/>
    <mergeCell ref="U71:U72"/>
    <mergeCell ref="V71:V72"/>
    <mergeCell ref="U73:U74"/>
    <mergeCell ref="V73:V74"/>
    <mergeCell ref="V51:V55"/>
    <mergeCell ref="U56:U58"/>
    <mergeCell ref="V56:V58"/>
    <mergeCell ref="U29:U30"/>
    <mergeCell ref="V29:V30"/>
    <mergeCell ref="U32:U35"/>
    <mergeCell ref="V32:V35"/>
    <mergeCell ref="U87:U88"/>
    <mergeCell ref="V87:V88"/>
    <mergeCell ref="U13:U14"/>
    <mergeCell ref="V13:V14"/>
    <mergeCell ref="U16:U17"/>
    <mergeCell ref="V16:V17"/>
    <mergeCell ref="N118:N119"/>
    <mergeCell ref="O118:O119"/>
    <mergeCell ref="P118:P119"/>
    <mergeCell ref="Q118:Q119"/>
    <mergeCell ref="N116:N117"/>
    <mergeCell ref="O116:O117"/>
    <mergeCell ref="P116:P117"/>
    <mergeCell ref="Q116:Q117"/>
    <mergeCell ref="P99:P104"/>
    <mergeCell ref="Q99:Q104"/>
    <mergeCell ref="N89:N90"/>
    <mergeCell ref="O89:O90"/>
    <mergeCell ref="P89:P90"/>
    <mergeCell ref="Q89:Q90"/>
    <mergeCell ref="N91:N96"/>
    <mergeCell ref="O91:O96"/>
    <mergeCell ref="P91:P96"/>
    <mergeCell ref="Q91:Q96"/>
    <mergeCell ref="U46:U50"/>
    <mergeCell ref="V46:V50"/>
    <mergeCell ref="U4:U5"/>
    <mergeCell ref="V4:V5"/>
    <mergeCell ref="U6:U7"/>
    <mergeCell ref="V6:V7"/>
    <mergeCell ref="U9:U10"/>
    <mergeCell ref="V9:V10"/>
    <mergeCell ref="N114:N115"/>
    <mergeCell ref="O114:O115"/>
    <mergeCell ref="P114:P115"/>
    <mergeCell ref="Q114:Q115"/>
    <mergeCell ref="N107:N109"/>
    <mergeCell ref="O107:O109"/>
    <mergeCell ref="P107:P109"/>
    <mergeCell ref="Q107:Q109"/>
    <mergeCell ref="N112:N113"/>
    <mergeCell ref="O112:O113"/>
    <mergeCell ref="P112:P113"/>
    <mergeCell ref="Q112:Q113"/>
    <mergeCell ref="N97:N98"/>
    <mergeCell ref="O97:O98"/>
    <mergeCell ref="P97:P98"/>
    <mergeCell ref="Q97:Q98"/>
    <mergeCell ref="N99:N104"/>
    <mergeCell ref="O99:O104"/>
    <mergeCell ref="P9:P10"/>
    <mergeCell ref="Q9:Q10"/>
    <mergeCell ref="N46:N50"/>
    <mergeCell ref="N51:N55"/>
    <mergeCell ref="N56:N58"/>
    <mergeCell ref="N60:N70"/>
    <mergeCell ref="N71:N72"/>
    <mergeCell ref="N73:N74"/>
    <mergeCell ref="P29:P30"/>
    <mergeCell ref="P32:P35"/>
    <mergeCell ref="Q32:Q35"/>
    <mergeCell ref="Q29:Q30"/>
    <mergeCell ref="N29:N30"/>
    <mergeCell ref="N32:N35"/>
    <mergeCell ref="O29:O30"/>
    <mergeCell ref="O32:O35"/>
    <mergeCell ref="O46:O50"/>
    <mergeCell ref="P46:P50"/>
    <mergeCell ref="Q46:Q50"/>
    <mergeCell ref="O51:O55"/>
    <mergeCell ref="P51:P55"/>
    <mergeCell ref="Q51:Q55"/>
    <mergeCell ref="O56:O58"/>
    <mergeCell ref="O60:O70"/>
    <mergeCell ref="N20:N22"/>
    <mergeCell ref="O20:O22"/>
    <mergeCell ref="P20:P22"/>
    <mergeCell ref="Q20:Q22"/>
    <mergeCell ref="U20:U22"/>
    <mergeCell ref="V20:V22"/>
    <mergeCell ref="O4:O5"/>
    <mergeCell ref="O6:O7"/>
    <mergeCell ref="O9:O10"/>
    <mergeCell ref="O13:O14"/>
    <mergeCell ref="O16:O17"/>
    <mergeCell ref="N4:N5"/>
    <mergeCell ref="N6:N7"/>
    <mergeCell ref="N9:N10"/>
    <mergeCell ref="N13:N14"/>
    <mergeCell ref="N16:N17"/>
    <mergeCell ref="P13:P14"/>
    <mergeCell ref="Q13:Q14"/>
    <mergeCell ref="P16:P17"/>
    <mergeCell ref="Q16:Q17"/>
    <mergeCell ref="P4:P5"/>
    <mergeCell ref="Q4:Q5"/>
    <mergeCell ref="P6:P7"/>
    <mergeCell ref="Q6:Q7"/>
    <mergeCell ref="B138:C138"/>
    <mergeCell ref="B139:C139"/>
    <mergeCell ref="B137:C137"/>
    <mergeCell ref="N41:N43"/>
    <mergeCell ref="O41:O43"/>
    <mergeCell ref="P41:P43"/>
    <mergeCell ref="Q41:Q43"/>
    <mergeCell ref="U41:U43"/>
    <mergeCell ref="V41:V43"/>
    <mergeCell ref="P60:P70"/>
    <mergeCell ref="Q60:Q70"/>
    <mergeCell ref="P56:P58"/>
    <mergeCell ref="Q56:Q58"/>
    <mergeCell ref="N87:N88"/>
    <mergeCell ref="O87:O88"/>
    <mergeCell ref="P87:P88"/>
    <mergeCell ref="Q87:Q88"/>
    <mergeCell ref="O73:O74"/>
    <mergeCell ref="P73:P74"/>
    <mergeCell ref="Q73:Q74"/>
    <mergeCell ref="O71:O72"/>
    <mergeCell ref="P71:P72"/>
    <mergeCell ref="Q71:Q72"/>
    <mergeCell ref="U51:U55"/>
  </mergeCells>
  <pageMargins left="0.25" right="0.25" top="0.75" bottom="0.75" header="0.3" footer="0.3"/>
  <pageSetup paperSize="8" scale="52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workbookViewId="0">
      <pane ySplit="2" topLeftCell="A114" activePane="bottomLeft" state="frozen"/>
      <selection pane="bottomLeft" activeCell="F130" sqref="F130"/>
    </sheetView>
  </sheetViews>
  <sheetFormatPr defaultRowHeight="15" x14ac:dyDescent="0.25"/>
  <cols>
    <col min="3" max="3" width="18.28515625" customWidth="1"/>
    <col min="8" max="8" width="7.42578125" customWidth="1"/>
    <col min="9" max="9" width="7.28515625" customWidth="1"/>
    <col min="10" max="10" width="8.7109375" customWidth="1"/>
    <col min="11" max="11" width="29.42578125" customWidth="1"/>
    <col min="12" max="12" width="34.7109375" customWidth="1"/>
    <col min="13" max="13" width="7.5703125" customWidth="1"/>
  </cols>
  <sheetData>
    <row r="1" spans="1:30" x14ac:dyDescent="0.25">
      <c r="B1" s="3" t="s">
        <v>4</v>
      </c>
      <c r="C1" s="3"/>
      <c r="D1" s="4"/>
      <c r="E1" s="4"/>
      <c r="F1" s="4"/>
      <c r="G1" s="4"/>
      <c r="N1" t="s">
        <v>69</v>
      </c>
      <c r="O1" s="3" t="s">
        <v>68</v>
      </c>
      <c r="P1" s="3"/>
      <c r="Q1" s="3"/>
      <c r="R1" s="3" t="s">
        <v>5</v>
      </c>
      <c r="S1" s="3"/>
      <c r="T1" s="3"/>
      <c r="U1" s="4" t="s">
        <v>96</v>
      </c>
      <c r="V1" s="4" t="s">
        <v>97</v>
      </c>
    </row>
    <row r="2" spans="1:30" x14ac:dyDescent="0.25">
      <c r="A2" t="s">
        <v>67</v>
      </c>
      <c r="B2" t="s">
        <v>6</v>
      </c>
      <c r="C2" t="s">
        <v>7</v>
      </c>
      <c r="D2" t="s">
        <v>71</v>
      </c>
      <c r="E2" t="s">
        <v>72</v>
      </c>
      <c r="F2" t="s">
        <v>73</v>
      </c>
      <c r="G2" t="s">
        <v>74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70</v>
      </c>
      <c r="O2" t="s">
        <v>0</v>
      </c>
      <c r="P2" t="s">
        <v>1</v>
      </c>
      <c r="Q2" t="s">
        <v>95</v>
      </c>
      <c r="R2" t="s">
        <v>14</v>
      </c>
      <c r="S2" t="s">
        <v>15</v>
      </c>
      <c r="T2" t="s">
        <v>16</v>
      </c>
      <c r="U2" s="109" t="s">
        <v>98</v>
      </c>
      <c r="V2" s="109" t="s">
        <v>99</v>
      </c>
      <c r="W2" t="s">
        <v>17</v>
      </c>
      <c r="X2" t="s">
        <v>18</v>
      </c>
      <c r="Y2" t="s">
        <v>19</v>
      </c>
      <c r="Z2" t="s">
        <v>20</v>
      </c>
      <c r="AA2" t="s">
        <v>21</v>
      </c>
      <c r="AB2" t="s">
        <v>22</v>
      </c>
      <c r="AC2" t="s">
        <v>23</v>
      </c>
      <c r="AD2" t="s">
        <v>24</v>
      </c>
    </row>
    <row r="3" spans="1:30" x14ac:dyDescent="0.25">
      <c r="A3" s="110" t="s">
        <v>111</v>
      </c>
    </row>
    <row r="4" spans="1:30" x14ac:dyDescent="0.25">
      <c r="A4">
        <v>2014</v>
      </c>
      <c r="B4" s="19">
        <v>3017</v>
      </c>
      <c r="C4" s="19">
        <v>3018</v>
      </c>
      <c r="D4" s="95" t="s">
        <v>75</v>
      </c>
      <c r="E4" s="95" t="s">
        <v>76</v>
      </c>
      <c r="F4" s="95" t="s">
        <v>77</v>
      </c>
      <c r="G4" s="96">
        <v>373</v>
      </c>
      <c r="H4" s="20">
        <v>41897</v>
      </c>
      <c r="I4" s="21" t="s">
        <v>25</v>
      </c>
      <c r="J4" s="19">
        <v>1510</v>
      </c>
      <c r="K4" s="19" t="s">
        <v>26</v>
      </c>
      <c r="L4" s="21" t="s">
        <v>38</v>
      </c>
      <c r="M4" s="19" t="s">
        <v>39</v>
      </c>
      <c r="N4" s="189">
        <v>9100</v>
      </c>
      <c r="O4" s="189">
        <v>1</v>
      </c>
      <c r="P4" s="189">
        <v>1</v>
      </c>
      <c r="Q4" s="190">
        <f>P4/O4</f>
        <v>1</v>
      </c>
      <c r="R4" s="19">
        <v>0</v>
      </c>
      <c r="S4" s="19">
        <v>0</v>
      </c>
      <c r="T4" s="19">
        <v>1</v>
      </c>
      <c r="U4" s="191">
        <f>O4/(365*7*N4)*1000000</f>
        <v>4.3009827745639884E-2</v>
      </c>
      <c r="V4" s="191">
        <f>P4/(365*7*N4)*1000000</f>
        <v>4.3009827745639884E-2</v>
      </c>
      <c r="W4" s="21" t="s">
        <v>29</v>
      </c>
      <c r="X4" s="21" t="s">
        <v>45</v>
      </c>
      <c r="Y4" s="21" t="s">
        <v>40</v>
      </c>
      <c r="Z4" s="19" t="s">
        <v>32</v>
      </c>
      <c r="AA4" s="19" t="s">
        <v>33</v>
      </c>
      <c r="AB4" s="21" t="s">
        <v>34</v>
      </c>
      <c r="AC4" s="21" t="s">
        <v>35</v>
      </c>
      <c r="AD4" s="21" t="s">
        <v>43</v>
      </c>
    </row>
    <row r="5" spans="1:30" x14ac:dyDescent="0.25">
      <c r="A5">
        <v>2012</v>
      </c>
      <c r="B5" s="9">
        <v>3020</v>
      </c>
      <c r="C5" s="9">
        <v>3021</v>
      </c>
      <c r="D5" s="95" t="s">
        <v>78</v>
      </c>
      <c r="E5" s="95" t="s">
        <v>75</v>
      </c>
      <c r="F5" s="95" t="s">
        <v>79</v>
      </c>
      <c r="G5" s="96">
        <v>684</v>
      </c>
      <c r="H5" s="10">
        <v>40928</v>
      </c>
      <c r="I5" s="11" t="s">
        <v>54</v>
      </c>
      <c r="J5" s="9">
        <v>1100</v>
      </c>
      <c r="K5" s="9" t="s">
        <v>26</v>
      </c>
      <c r="L5" s="9" t="s">
        <v>27</v>
      </c>
      <c r="M5" s="9" t="s">
        <v>28</v>
      </c>
      <c r="N5" s="199">
        <v>14900</v>
      </c>
      <c r="O5" s="199">
        <v>2</v>
      </c>
      <c r="P5" s="199">
        <v>2</v>
      </c>
      <c r="Q5" s="200">
        <v>1</v>
      </c>
      <c r="R5" s="9">
        <v>0</v>
      </c>
      <c r="S5" s="9">
        <v>1</v>
      </c>
      <c r="T5" s="9">
        <v>2</v>
      </c>
      <c r="U5" s="237">
        <f>O5/(365*7*N5)*1000000</f>
        <v>5.2535494293331937E-2</v>
      </c>
      <c r="V5" s="237">
        <f>P5/(365*7*N5)*1000000</f>
        <v>5.2535494293331937E-2</v>
      </c>
      <c r="W5" s="11" t="s">
        <v>29</v>
      </c>
      <c r="X5" s="11" t="s">
        <v>45</v>
      </c>
      <c r="Y5" s="11" t="s">
        <v>31</v>
      </c>
      <c r="Z5" s="9" t="s">
        <v>32</v>
      </c>
      <c r="AA5" s="9" t="s">
        <v>33</v>
      </c>
      <c r="AB5" s="11" t="s">
        <v>34</v>
      </c>
      <c r="AC5" s="11" t="s">
        <v>35</v>
      </c>
      <c r="AD5" s="9" t="s">
        <v>36</v>
      </c>
    </row>
    <row r="6" spans="1:30" x14ac:dyDescent="0.25">
      <c r="A6">
        <v>2014</v>
      </c>
      <c r="B6" s="9">
        <v>3020</v>
      </c>
      <c r="C6" s="9">
        <v>3021</v>
      </c>
      <c r="D6" s="95" t="s">
        <v>78</v>
      </c>
      <c r="E6" s="95" t="s">
        <v>75</v>
      </c>
      <c r="F6" s="95" t="s">
        <v>79</v>
      </c>
      <c r="G6" s="96">
        <v>686</v>
      </c>
      <c r="H6" s="10">
        <v>41733</v>
      </c>
      <c r="I6" s="11" t="s">
        <v>54</v>
      </c>
      <c r="J6" s="9">
        <v>760</v>
      </c>
      <c r="K6" s="9" t="s">
        <v>26</v>
      </c>
      <c r="L6" s="9" t="s">
        <v>27</v>
      </c>
      <c r="M6" s="9" t="s">
        <v>28</v>
      </c>
      <c r="N6" s="199"/>
      <c r="O6" s="199"/>
      <c r="P6" s="199"/>
      <c r="Q6" s="200"/>
      <c r="R6" s="9">
        <v>0</v>
      </c>
      <c r="S6" s="9">
        <v>0</v>
      </c>
      <c r="T6" s="9">
        <v>1</v>
      </c>
      <c r="U6" s="237"/>
      <c r="V6" s="237"/>
      <c r="W6" s="11" t="s">
        <v>29</v>
      </c>
      <c r="X6" s="11" t="s">
        <v>45</v>
      </c>
      <c r="Y6" s="11" t="s">
        <v>31</v>
      </c>
      <c r="Z6" s="9" t="s">
        <v>32</v>
      </c>
      <c r="AA6" s="9" t="s">
        <v>33</v>
      </c>
      <c r="AB6" s="11" t="s">
        <v>34</v>
      </c>
      <c r="AC6" s="11" t="s">
        <v>35</v>
      </c>
      <c r="AD6" s="11" t="s">
        <v>47</v>
      </c>
    </row>
    <row r="7" spans="1:30" x14ac:dyDescent="0.25">
      <c r="A7">
        <v>2010</v>
      </c>
      <c r="B7" s="24">
        <v>3023</v>
      </c>
      <c r="C7" s="24"/>
      <c r="D7" s="24"/>
      <c r="E7" s="97" t="s">
        <v>78</v>
      </c>
      <c r="F7" s="97" t="s">
        <v>80</v>
      </c>
      <c r="G7" s="24"/>
      <c r="H7" s="25">
        <v>40277</v>
      </c>
      <c r="I7" s="26" t="s">
        <v>60</v>
      </c>
      <c r="J7" s="24">
        <v>1450</v>
      </c>
      <c r="K7" s="27" t="s">
        <v>26</v>
      </c>
      <c r="L7" s="24" t="s">
        <v>27</v>
      </c>
      <c r="M7" s="24" t="s">
        <v>28</v>
      </c>
      <c r="N7" s="186">
        <v>33900</v>
      </c>
      <c r="O7" s="186">
        <v>1</v>
      </c>
      <c r="P7" s="186">
        <v>0</v>
      </c>
      <c r="Q7" s="187">
        <v>0</v>
      </c>
      <c r="R7" s="24">
        <v>0</v>
      </c>
      <c r="S7" s="24">
        <v>0</v>
      </c>
      <c r="T7" s="24">
        <v>0</v>
      </c>
      <c r="U7" s="191">
        <f>O7/(365*7*N7)*1000000</f>
        <v>1.1545410987767638E-2</v>
      </c>
      <c r="V7" s="191">
        <f>P7/(365*7*N7)*1000000</f>
        <v>0</v>
      </c>
      <c r="W7" s="26" t="s">
        <v>29</v>
      </c>
      <c r="X7" s="26" t="s">
        <v>45</v>
      </c>
      <c r="Y7" s="26" t="s">
        <v>31</v>
      </c>
      <c r="Z7" s="26" t="s">
        <v>41</v>
      </c>
      <c r="AA7" s="24" t="s">
        <v>42</v>
      </c>
      <c r="AB7" s="26" t="s">
        <v>34</v>
      </c>
      <c r="AC7" s="24" t="s">
        <v>56</v>
      </c>
      <c r="AD7" s="26" t="s">
        <v>51</v>
      </c>
    </row>
    <row r="8" spans="1:30" x14ac:dyDescent="0.25">
      <c r="B8" s="5">
        <v>2026</v>
      </c>
      <c r="C8" s="5">
        <v>3016</v>
      </c>
      <c r="D8" s="95" t="s">
        <v>75</v>
      </c>
      <c r="E8" s="95" t="s">
        <v>82</v>
      </c>
      <c r="F8" s="95" t="s">
        <v>83</v>
      </c>
      <c r="G8" s="96">
        <v>681</v>
      </c>
      <c r="H8" s="6">
        <v>40505</v>
      </c>
      <c r="I8" s="7" t="s">
        <v>44</v>
      </c>
      <c r="J8" s="5">
        <v>900</v>
      </c>
      <c r="K8" s="8" t="s">
        <v>26</v>
      </c>
      <c r="L8" s="5" t="s">
        <v>27</v>
      </c>
      <c r="M8" s="5" t="s">
        <v>28</v>
      </c>
      <c r="N8" s="199">
        <v>9800</v>
      </c>
      <c r="O8" s="199">
        <v>2</v>
      </c>
      <c r="P8" s="199">
        <v>2</v>
      </c>
      <c r="Q8" s="200">
        <v>1</v>
      </c>
      <c r="R8" s="5">
        <v>0</v>
      </c>
      <c r="S8" s="5">
        <v>0</v>
      </c>
      <c r="T8" s="5">
        <v>1</v>
      </c>
      <c r="U8" s="237">
        <f>O8/(365*7*N8)*1000000</f>
        <v>7.9875394384759768E-2</v>
      </c>
      <c r="V8" s="237">
        <f>P8/(365*7*N8)*1000000</f>
        <v>7.9875394384759768E-2</v>
      </c>
      <c r="W8" s="7" t="s">
        <v>29</v>
      </c>
      <c r="X8" s="7" t="s">
        <v>45</v>
      </c>
      <c r="Y8" s="7" t="s">
        <v>66</v>
      </c>
      <c r="Z8" s="5" t="s">
        <v>32</v>
      </c>
      <c r="AA8" s="5" t="s">
        <v>33</v>
      </c>
      <c r="AB8" s="7" t="s">
        <v>34</v>
      </c>
      <c r="AC8" s="7" t="s">
        <v>35</v>
      </c>
      <c r="AD8" s="5" t="s">
        <v>36</v>
      </c>
    </row>
    <row r="9" spans="1:30" x14ac:dyDescent="0.25">
      <c r="A9">
        <v>2011</v>
      </c>
      <c r="B9" s="5">
        <v>2026</v>
      </c>
      <c r="C9" s="5">
        <v>3016</v>
      </c>
      <c r="D9" s="95" t="s">
        <v>75</v>
      </c>
      <c r="E9" s="95" t="s">
        <v>82</v>
      </c>
      <c r="F9" s="95" t="s">
        <v>83</v>
      </c>
      <c r="G9" s="96">
        <v>682</v>
      </c>
      <c r="H9" s="6">
        <v>40646</v>
      </c>
      <c r="I9" s="7" t="s">
        <v>44</v>
      </c>
      <c r="J9" s="5">
        <v>1050</v>
      </c>
      <c r="K9" s="5" t="s">
        <v>26</v>
      </c>
      <c r="L9" s="5" t="s">
        <v>27</v>
      </c>
      <c r="M9" s="5" t="s">
        <v>28</v>
      </c>
      <c r="N9" s="199"/>
      <c r="O9" s="199"/>
      <c r="P9" s="199"/>
      <c r="Q9" s="200"/>
      <c r="R9" s="5">
        <v>0</v>
      </c>
      <c r="S9" s="5">
        <v>0</v>
      </c>
      <c r="T9" s="5">
        <v>1</v>
      </c>
      <c r="U9" s="237"/>
      <c r="V9" s="237"/>
      <c r="W9" s="7" t="s">
        <v>29</v>
      </c>
      <c r="X9" s="7" t="s">
        <v>45</v>
      </c>
      <c r="Y9" s="7" t="s">
        <v>31</v>
      </c>
      <c r="Z9" s="5" t="s">
        <v>32</v>
      </c>
      <c r="AA9" s="5" t="s">
        <v>33</v>
      </c>
      <c r="AB9" s="7" t="s">
        <v>34</v>
      </c>
      <c r="AC9" s="7" t="s">
        <v>35</v>
      </c>
      <c r="AD9" s="5" t="s">
        <v>36</v>
      </c>
    </row>
    <row r="10" spans="1:30" x14ac:dyDescent="0.25">
      <c r="A10">
        <v>2012</v>
      </c>
      <c r="B10" s="31">
        <v>3009</v>
      </c>
      <c r="C10" s="31">
        <v>3023</v>
      </c>
      <c r="D10" s="95" t="s">
        <v>78</v>
      </c>
      <c r="E10" s="95" t="s">
        <v>84</v>
      </c>
      <c r="F10" s="95" t="s">
        <v>80</v>
      </c>
      <c r="G10" s="96">
        <v>221</v>
      </c>
      <c r="H10" s="32">
        <v>41165</v>
      </c>
      <c r="I10" s="33" t="s">
        <v>37</v>
      </c>
      <c r="J10" s="31">
        <v>928</v>
      </c>
      <c r="K10" s="31" t="s">
        <v>26</v>
      </c>
      <c r="L10" s="31" t="s">
        <v>27</v>
      </c>
      <c r="M10" s="31" t="s">
        <v>28</v>
      </c>
      <c r="N10" s="189">
        <v>18000</v>
      </c>
      <c r="O10" s="189">
        <v>1</v>
      </c>
      <c r="P10" s="189">
        <v>1</v>
      </c>
      <c r="Q10" s="190">
        <v>1</v>
      </c>
      <c r="R10" s="31">
        <v>0</v>
      </c>
      <c r="S10" s="31">
        <v>0</v>
      </c>
      <c r="T10" s="31">
        <v>1</v>
      </c>
      <c r="U10" s="191">
        <f>O10/(365*7*N10)*1000000</f>
        <v>2.1743857360295719E-2</v>
      </c>
      <c r="V10" s="191">
        <f>P10/(365*7*N10)*1000000</f>
        <v>2.1743857360295719E-2</v>
      </c>
      <c r="W10" s="33" t="s">
        <v>29</v>
      </c>
      <c r="X10" s="33" t="s">
        <v>45</v>
      </c>
      <c r="Y10" s="33" t="s">
        <v>31</v>
      </c>
      <c r="Z10" s="31" t="s">
        <v>32</v>
      </c>
      <c r="AA10" s="31" t="s">
        <v>33</v>
      </c>
      <c r="AB10" s="33" t="s">
        <v>34</v>
      </c>
      <c r="AC10" s="33" t="s">
        <v>35</v>
      </c>
      <c r="AD10" s="31" t="s">
        <v>57</v>
      </c>
    </row>
    <row r="11" spans="1:30" x14ac:dyDescent="0.25">
      <c r="A11">
        <v>2011</v>
      </c>
      <c r="B11" s="58">
        <v>3009</v>
      </c>
      <c r="C11" s="58">
        <v>3010</v>
      </c>
      <c r="D11" s="95" t="s">
        <v>85</v>
      </c>
      <c r="E11" s="95" t="s">
        <v>84</v>
      </c>
      <c r="F11" s="95" t="s">
        <v>87</v>
      </c>
      <c r="G11" s="96">
        <v>520</v>
      </c>
      <c r="H11" s="59">
        <v>40645</v>
      </c>
      <c r="I11" s="60" t="s">
        <v>52</v>
      </c>
      <c r="J11" s="58">
        <v>900</v>
      </c>
      <c r="K11" s="58" t="s">
        <v>26</v>
      </c>
      <c r="L11" s="58" t="s">
        <v>27</v>
      </c>
      <c r="M11" s="58" t="s">
        <v>28</v>
      </c>
      <c r="N11" s="199">
        <v>6000</v>
      </c>
      <c r="O11" s="199">
        <v>2</v>
      </c>
      <c r="P11" s="199">
        <v>2</v>
      </c>
      <c r="Q11" s="200">
        <v>1</v>
      </c>
      <c r="R11" s="58">
        <v>0</v>
      </c>
      <c r="S11" s="58">
        <v>0</v>
      </c>
      <c r="T11" s="58">
        <v>1</v>
      </c>
      <c r="U11" s="237">
        <f>O11/(365*7*N11)*1000000</f>
        <v>0.13046314416177432</v>
      </c>
      <c r="V11" s="237">
        <f>P11/(365*7*N11)*1000000</f>
        <v>0.13046314416177432</v>
      </c>
      <c r="W11" s="60" t="s">
        <v>29</v>
      </c>
      <c r="X11" s="60" t="s">
        <v>45</v>
      </c>
      <c r="Y11" s="60" t="s">
        <v>31</v>
      </c>
      <c r="Z11" s="58" t="s">
        <v>32</v>
      </c>
      <c r="AA11" s="58" t="s">
        <v>33</v>
      </c>
      <c r="AB11" s="60" t="s">
        <v>34</v>
      </c>
      <c r="AC11" s="60" t="s">
        <v>35</v>
      </c>
      <c r="AD11" s="60" t="s">
        <v>47</v>
      </c>
    </row>
    <row r="12" spans="1:30" x14ac:dyDescent="0.25">
      <c r="A12">
        <v>2016</v>
      </c>
      <c r="B12" s="58">
        <v>3009</v>
      </c>
      <c r="C12" s="58">
        <v>3010</v>
      </c>
      <c r="D12" s="95" t="s">
        <v>85</v>
      </c>
      <c r="E12" s="95" t="s">
        <v>84</v>
      </c>
      <c r="F12" s="95" t="s">
        <v>87</v>
      </c>
      <c r="G12" s="96">
        <v>521</v>
      </c>
      <c r="H12" s="59">
        <v>42517</v>
      </c>
      <c r="I12" s="60" t="s">
        <v>54</v>
      </c>
      <c r="J12" s="58">
        <v>1520</v>
      </c>
      <c r="K12" s="58" t="s">
        <v>26</v>
      </c>
      <c r="L12" s="58" t="s">
        <v>27</v>
      </c>
      <c r="M12" s="58" t="s">
        <v>28</v>
      </c>
      <c r="N12" s="199"/>
      <c r="O12" s="199"/>
      <c r="P12" s="199"/>
      <c r="Q12" s="200"/>
      <c r="R12" s="58">
        <v>0</v>
      </c>
      <c r="S12" s="58">
        <v>0</v>
      </c>
      <c r="T12" s="58">
        <v>1</v>
      </c>
      <c r="U12" s="237"/>
      <c r="V12" s="237"/>
      <c r="W12" s="60" t="s">
        <v>29</v>
      </c>
      <c r="X12" s="60" t="s">
        <v>45</v>
      </c>
      <c r="Y12" s="60" t="s">
        <v>31</v>
      </c>
      <c r="Z12" s="58" t="s">
        <v>32</v>
      </c>
      <c r="AA12" s="58" t="s">
        <v>33</v>
      </c>
      <c r="AB12" s="60" t="s">
        <v>34</v>
      </c>
      <c r="AC12" s="60" t="s">
        <v>35</v>
      </c>
      <c r="AD12" s="58" t="s">
        <v>36</v>
      </c>
    </row>
    <row r="13" spans="1:30" x14ac:dyDescent="0.25">
      <c r="A13">
        <v>2012</v>
      </c>
      <c r="B13" s="64">
        <v>3008</v>
      </c>
      <c r="C13" s="64">
        <v>3009</v>
      </c>
      <c r="D13" s="95" t="s">
        <v>85</v>
      </c>
      <c r="E13" s="95" t="s">
        <v>88</v>
      </c>
      <c r="F13" s="95" t="s">
        <v>84</v>
      </c>
      <c r="G13" s="96">
        <v>970</v>
      </c>
      <c r="H13" s="65">
        <v>41252</v>
      </c>
      <c r="I13" s="66" t="s">
        <v>61</v>
      </c>
      <c r="J13" s="64">
        <v>1645</v>
      </c>
      <c r="K13" s="64" t="s">
        <v>26</v>
      </c>
      <c r="L13" s="64" t="s">
        <v>27</v>
      </c>
      <c r="M13" s="64" t="s">
        <v>28</v>
      </c>
      <c r="N13" s="199">
        <v>9000</v>
      </c>
      <c r="O13" s="199">
        <v>3</v>
      </c>
      <c r="P13" s="199">
        <v>3</v>
      </c>
      <c r="Q13" s="200">
        <v>1</v>
      </c>
      <c r="R13" s="64">
        <v>0</v>
      </c>
      <c r="S13" s="64">
        <v>0</v>
      </c>
      <c r="T13" s="64">
        <v>1</v>
      </c>
      <c r="U13" s="237">
        <f>O13/(365*7*N13)*1000000</f>
        <v>0.13046314416177432</v>
      </c>
      <c r="V13" s="237">
        <f>P13/(365*7*N13)*1000000</f>
        <v>0.13046314416177432</v>
      </c>
      <c r="W13" s="66" t="s">
        <v>29</v>
      </c>
      <c r="X13" s="66" t="s">
        <v>45</v>
      </c>
      <c r="Y13" s="66" t="s">
        <v>31</v>
      </c>
      <c r="Z13" s="64" t="s">
        <v>32</v>
      </c>
      <c r="AA13" s="64" t="s">
        <v>33</v>
      </c>
      <c r="AB13" s="66" t="s">
        <v>34</v>
      </c>
      <c r="AC13" s="66" t="s">
        <v>35</v>
      </c>
      <c r="AD13" s="64" t="s">
        <v>36</v>
      </c>
    </row>
    <row r="14" spans="1:30" x14ac:dyDescent="0.25">
      <c r="A14">
        <v>2014</v>
      </c>
      <c r="B14" s="64">
        <v>3008</v>
      </c>
      <c r="C14" s="64">
        <v>3009</v>
      </c>
      <c r="D14" s="95" t="s">
        <v>85</v>
      </c>
      <c r="E14" s="95" t="s">
        <v>88</v>
      </c>
      <c r="F14" s="95" t="s">
        <v>84</v>
      </c>
      <c r="G14" s="96">
        <v>971</v>
      </c>
      <c r="H14" s="65">
        <v>41929</v>
      </c>
      <c r="I14" s="66" t="s">
        <v>54</v>
      </c>
      <c r="J14" s="64">
        <v>1015</v>
      </c>
      <c r="K14" s="64" t="s">
        <v>26</v>
      </c>
      <c r="L14" s="64" t="s">
        <v>27</v>
      </c>
      <c r="M14" s="64" t="s">
        <v>28</v>
      </c>
      <c r="N14" s="199"/>
      <c r="O14" s="199"/>
      <c r="P14" s="199"/>
      <c r="Q14" s="200"/>
      <c r="R14" s="64">
        <v>0</v>
      </c>
      <c r="S14" s="64">
        <v>0</v>
      </c>
      <c r="T14" s="64">
        <v>1</v>
      </c>
      <c r="U14" s="237"/>
      <c r="V14" s="237"/>
      <c r="W14" s="66" t="s">
        <v>29</v>
      </c>
      <c r="X14" s="66" t="s">
        <v>45</v>
      </c>
      <c r="Y14" s="66" t="s">
        <v>31</v>
      </c>
      <c r="Z14" s="64" t="s">
        <v>32</v>
      </c>
      <c r="AA14" s="64" t="s">
        <v>33</v>
      </c>
      <c r="AB14" s="66" t="s">
        <v>34</v>
      </c>
      <c r="AC14" s="66" t="s">
        <v>35</v>
      </c>
      <c r="AD14" s="64" t="s">
        <v>36</v>
      </c>
    </row>
    <row r="15" spans="1:30" x14ac:dyDescent="0.25">
      <c r="B15" s="64">
        <v>3008</v>
      </c>
      <c r="C15" s="64">
        <v>3009</v>
      </c>
      <c r="D15" s="95" t="s">
        <v>85</v>
      </c>
      <c r="E15" s="95" t="s">
        <v>88</v>
      </c>
      <c r="F15" s="95" t="s">
        <v>84</v>
      </c>
      <c r="G15" s="96">
        <v>973</v>
      </c>
      <c r="H15" s="65">
        <v>42333</v>
      </c>
      <c r="I15" s="66" t="s">
        <v>44</v>
      </c>
      <c r="J15" s="64">
        <v>1715</v>
      </c>
      <c r="K15" s="64" t="s">
        <v>26</v>
      </c>
      <c r="L15" s="64" t="s">
        <v>27</v>
      </c>
      <c r="M15" s="64" t="s">
        <v>28</v>
      </c>
      <c r="N15" s="199"/>
      <c r="O15" s="199"/>
      <c r="P15" s="199"/>
      <c r="Q15" s="200"/>
      <c r="R15" s="64">
        <v>0</v>
      </c>
      <c r="S15" s="64">
        <v>0</v>
      </c>
      <c r="T15" s="64">
        <v>1</v>
      </c>
      <c r="U15" s="237"/>
      <c r="V15" s="237"/>
      <c r="W15" s="66" t="s">
        <v>29</v>
      </c>
      <c r="X15" s="66" t="s">
        <v>45</v>
      </c>
      <c r="Y15" s="66" t="s">
        <v>31</v>
      </c>
      <c r="Z15" s="64" t="s">
        <v>32</v>
      </c>
      <c r="AA15" s="64" t="s">
        <v>33</v>
      </c>
      <c r="AB15" s="66" t="s">
        <v>34</v>
      </c>
      <c r="AC15" s="66" t="s">
        <v>35</v>
      </c>
      <c r="AD15" s="64" t="s">
        <v>36</v>
      </c>
    </row>
    <row r="16" spans="1:30" x14ac:dyDescent="0.25">
      <c r="A16">
        <v>2012</v>
      </c>
      <c r="B16" s="54">
        <v>3007</v>
      </c>
      <c r="C16" s="54">
        <v>3008</v>
      </c>
      <c r="D16" s="95" t="s">
        <v>85</v>
      </c>
      <c r="E16" s="95" t="s">
        <v>90</v>
      </c>
      <c r="F16" s="95" t="s">
        <v>88</v>
      </c>
      <c r="G16" s="96">
        <v>280</v>
      </c>
      <c r="H16" s="55">
        <v>41230</v>
      </c>
      <c r="I16" s="56" t="s">
        <v>60</v>
      </c>
      <c r="J16" s="54">
        <v>1855</v>
      </c>
      <c r="K16" s="54" t="s">
        <v>26</v>
      </c>
      <c r="L16" s="54" t="s">
        <v>27</v>
      </c>
      <c r="M16" s="54" t="s">
        <v>28</v>
      </c>
      <c r="N16" s="189">
        <v>7100</v>
      </c>
      <c r="O16" s="189">
        <v>1</v>
      </c>
      <c r="P16" s="189">
        <v>1</v>
      </c>
      <c r="Q16" s="190">
        <v>1</v>
      </c>
      <c r="R16" s="54">
        <v>0</v>
      </c>
      <c r="S16" s="54">
        <v>1</v>
      </c>
      <c r="T16" s="54">
        <v>0</v>
      </c>
      <c r="U16" s="191">
        <f>O16/(365*7*N16)*1000000</f>
        <v>5.5125272181031394E-2</v>
      </c>
      <c r="V16" s="191">
        <f>P16/(365*7*N16)*1000000</f>
        <v>5.5125272181031394E-2</v>
      </c>
      <c r="W16" s="56" t="s">
        <v>29</v>
      </c>
      <c r="X16" s="56" t="s">
        <v>45</v>
      </c>
      <c r="Y16" s="56" t="s">
        <v>31</v>
      </c>
      <c r="Z16" s="54" t="s">
        <v>32</v>
      </c>
      <c r="AA16" s="54" t="s">
        <v>33</v>
      </c>
      <c r="AB16" s="56" t="s">
        <v>34</v>
      </c>
      <c r="AC16" s="56" t="s">
        <v>35</v>
      </c>
      <c r="AD16" s="54" t="s">
        <v>36</v>
      </c>
    </row>
    <row r="17" spans="1:30" x14ac:dyDescent="0.25">
      <c r="A17">
        <v>2012</v>
      </c>
      <c r="B17" s="71">
        <v>3006</v>
      </c>
      <c r="C17" s="71">
        <v>3007</v>
      </c>
      <c r="D17" s="95" t="s">
        <v>90</v>
      </c>
      <c r="E17" s="95" t="s">
        <v>92</v>
      </c>
      <c r="F17" s="95" t="s">
        <v>93</v>
      </c>
      <c r="G17" s="96">
        <v>590</v>
      </c>
      <c r="H17" s="72">
        <v>41211</v>
      </c>
      <c r="I17" s="73" t="s">
        <v>25</v>
      </c>
      <c r="J17" s="71">
        <v>1815</v>
      </c>
      <c r="K17" s="71" t="s">
        <v>26</v>
      </c>
      <c r="L17" s="71" t="s">
        <v>27</v>
      </c>
      <c r="M17" s="71" t="s">
        <v>28</v>
      </c>
      <c r="N17" s="189">
        <v>11200</v>
      </c>
      <c r="O17" s="189">
        <v>1</v>
      </c>
      <c r="P17" s="189">
        <v>1</v>
      </c>
      <c r="Q17" s="190">
        <v>1</v>
      </c>
      <c r="R17" s="71">
        <v>0</v>
      </c>
      <c r="S17" s="71">
        <v>0</v>
      </c>
      <c r="T17" s="71">
        <v>1</v>
      </c>
      <c r="U17" s="191">
        <f>O17/(365*7*N17)*1000000</f>
        <v>3.4945485043332405E-2</v>
      </c>
      <c r="V17" s="191">
        <f>P17/(365*7*N17)*1000000</f>
        <v>3.4945485043332405E-2</v>
      </c>
      <c r="W17" s="73" t="s">
        <v>29</v>
      </c>
      <c r="X17" s="73" t="s">
        <v>45</v>
      </c>
      <c r="Y17" s="73" t="s">
        <v>31</v>
      </c>
      <c r="Z17" s="71" t="s">
        <v>32</v>
      </c>
      <c r="AA17" s="71" t="s">
        <v>33</v>
      </c>
      <c r="AB17" s="73" t="s">
        <v>34</v>
      </c>
      <c r="AC17" s="73" t="s">
        <v>35</v>
      </c>
      <c r="AD17" s="73" t="s">
        <v>47</v>
      </c>
    </row>
    <row r="18" spans="1:30" x14ac:dyDescent="0.25">
      <c r="A18">
        <v>2014</v>
      </c>
      <c r="B18" s="85">
        <v>3009</v>
      </c>
      <c r="C18" s="85">
        <v>3023</v>
      </c>
      <c r="D18" s="95" t="s">
        <v>85</v>
      </c>
      <c r="E18" s="95" t="s">
        <v>84</v>
      </c>
      <c r="F18" s="95" t="s">
        <v>87</v>
      </c>
      <c r="G18" s="96">
        <v>520</v>
      </c>
      <c r="H18" s="86">
        <v>41961</v>
      </c>
      <c r="I18" s="87" t="s">
        <v>52</v>
      </c>
      <c r="J18" s="85">
        <v>1830</v>
      </c>
      <c r="K18" s="85" t="s">
        <v>26</v>
      </c>
      <c r="L18" s="85" t="s">
        <v>27</v>
      </c>
      <c r="M18" s="85" t="s">
        <v>28</v>
      </c>
      <c r="N18" s="189">
        <v>6000</v>
      </c>
      <c r="O18" s="189">
        <v>1</v>
      </c>
      <c r="P18" s="189">
        <v>1</v>
      </c>
      <c r="Q18" s="190">
        <v>1</v>
      </c>
      <c r="R18" s="85">
        <v>0</v>
      </c>
      <c r="S18" s="85">
        <v>0</v>
      </c>
      <c r="T18" s="85">
        <v>1</v>
      </c>
      <c r="U18" s="191">
        <f>O18/(365*7*N18)*1000000</f>
        <v>6.523157208088716E-2</v>
      </c>
      <c r="V18" s="191">
        <f>P18/(365*7*N18)*1000000</f>
        <v>6.523157208088716E-2</v>
      </c>
      <c r="W18" s="87" t="s">
        <v>29</v>
      </c>
      <c r="X18" s="87" t="s">
        <v>45</v>
      </c>
      <c r="Y18" s="87" t="s">
        <v>31</v>
      </c>
      <c r="Z18" s="85" t="s">
        <v>32</v>
      </c>
      <c r="AA18" s="85" t="s">
        <v>33</v>
      </c>
      <c r="AB18" s="87" t="s">
        <v>34</v>
      </c>
      <c r="AC18" s="87" t="s">
        <v>35</v>
      </c>
      <c r="AD18" s="85" t="s">
        <v>36</v>
      </c>
    </row>
    <row r="19" spans="1:30" x14ac:dyDescent="0.25">
      <c r="A19">
        <v>2016</v>
      </c>
      <c r="B19" s="89">
        <v>3021</v>
      </c>
      <c r="C19" s="89"/>
      <c r="D19" s="89"/>
      <c r="E19" s="97" t="s">
        <v>78</v>
      </c>
      <c r="F19" s="97" t="s">
        <v>79</v>
      </c>
      <c r="G19" s="89"/>
      <c r="H19" s="90">
        <v>42647</v>
      </c>
      <c r="I19" s="91" t="s">
        <v>52</v>
      </c>
      <c r="J19" s="89">
        <v>1215</v>
      </c>
      <c r="K19" s="89" t="s">
        <v>26</v>
      </c>
      <c r="L19" s="89" t="s">
        <v>27</v>
      </c>
      <c r="M19" s="89" t="s">
        <v>28</v>
      </c>
      <c r="N19" s="201">
        <v>34000</v>
      </c>
      <c r="O19" s="201">
        <v>2</v>
      </c>
      <c r="P19" s="201">
        <v>2</v>
      </c>
      <c r="Q19" s="202">
        <v>1</v>
      </c>
      <c r="R19" s="89">
        <v>0</v>
      </c>
      <c r="S19" s="89">
        <v>0</v>
      </c>
      <c r="T19" s="89">
        <v>1</v>
      </c>
      <c r="U19" s="237">
        <f>O19/(365*7*N19)*1000000</f>
        <v>2.3022907793254287E-2</v>
      </c>
      <c r="V19" s="237">
        <f>P19/(365*7*N19)*1000000</f>
        <v>2.3022907793254287E-2</v>
      </c>
      <c r="W19" s="91" t="s">
        <v>29</v>
      </c>
      <c r="X19" s="91" t="s">
        <v>45</v>
      </c>
      <c r="Y19" s="91" t="s">
        <v>31</v>
      </c>
      <c r="Z19" s="89" t="s">
        <v>32</v>
      </c>
      <c r="AA19" s="89" t="s">
        <v>33</v>
      </c>
      <c r="AB19" s="91" t="s">
        <v>34</v>
      </c>
      <c r="AC19" s="91" t="s">
        <v>35</v>
      </c>
      <c r="AD19" s="89" t="s">
        <v>36</v>
      </c>
    </row>
    <row r="20" spans="1:30" x14ac:dyDescent="0.25">
      <c r="B20" s="89">
        <v>3021</v>
      </c>
      <c r="C20" s="89"/>
      <c r="D20" s="89"/>
      <c r="E20" s="97" t="s">
        <v>78</v>
      </c>
      <c r="F20" s="97" t="s">
        <v>79</v>
      </c>
      <c r="G20" s="89"/>
      <c r="H20" s="90">
        <v>42654</v>
      </c>
      <c r="I20" s="91" t="s">
        <v>52</v>
      </c>
      <c r="J20" s="89">
        <v>1845</v>
      </c>
      <c r="K20" s="89" t="s">
        <v>26</v>
      </c>
      <c r="L20" s="89" t="s">
        <v>27</v>
      </c>
      <c r="M20" s="89" t="s">
        <v>28</v>
      </c>
      <c r="N20" s="201"/>
      <c r="O20" s="201"/>
      <c r="P20" s="201"/>
      <c r="Q20" s="202"/>
      <c r="R20" s="89">
        <v>0</v>
      </c>
      <c r="S20" s="89">
        <v>0</v>
      </c>
      <c r="T20" s="89">
        <v>1</v>
      </c>
      <c r="U20" s="237"/>
      <c r="V20" s="237"/>
      <c r="W20" s="91" t="s">
        <v>29</v>
      </c>
      <c r="X20" s="91" t="s">
        <v>45</v>
      </c>
      <c r="Y20" s="91" t="s">
        <v>31</v>
      </c>
      <c r="Z20" s="89" t="s">
        <v>32</v>
      </c>
      <c r="AA20" s="89" t="s">
        <v>33</v>
      </c>
      <c r="AB20" s="91" t="s">
        <v>34</v>
      </c>
      <c r="AC20" s="91" t="s">
        <v>35</v>
      </c>
      <c r="AD20" s="89" t="s">
        <v>36</v>
      </c>
    </row>
    <row r="21" spans="1:30" ht="18.75" x14ac:dyDescent="0.25">
      <c r="M21" s="117" t="s">
        <v>106</v>
      </c>
      <c r="N21" s="118">
        <f t="shared" ref="N21:V21" si="0">AVERAGE(N4:N20)</f>
        <v>14454.545454545454</v>
      </c>
      <c r="O21" s="118">
        <f>SUM(O4:O20)/17</f>
        <v>1</v>
      </c>
      <c r="P21" s="118">
        <f>SUM(P4:P20)/17</f>
        <v>0.94117647058823528</v>
      </c>
      <c r="Q21" s="119">
        <f t="shared" si="0"/>
        <v>0.90909090909090906</v>
      </c>
      <c r="R21" s="120">
        <f t="shared" si="0"/>
        <v>0</v>
      </c>
      <c r="S21" s="120">
        <f t="shared" si="0"/>
        <v>0.11764705882352941</v>
      </c>
      <c r="T21" s="120">
        <f t="shared" si="0"/>
        <v>0.94117647058823528</v>
      </c>
      <c r="U21" s="120">
        <f>SUM(U4:U20)/17</f>
        <v>3.8115382952579338E-2</v>
      </c>
      <c r="V21" s="120">
        <f>SUM(V4:V20)/17</f>
        <v>3.7436241129769475E-2</v>
      </c>
    </row>
    <row r="23" spans="1:30" x14ac:dyDescent="0.25">
      <c r="A23" s="110" t="s">
        <v>112</v>
      </c>
    </row>
    <row r="24" spans="1:30" x14ac:dyDescent="0.25">
      <c r="A24">
        <v>2011</v>
      </c>
      <c r="B24" s="19">
        <v>3017</v>
      </c>
      <c r="C24" s="19">
        <v>3018</v>
      </c>
      <c r="D24" s="95" t="s">
        <v>75</v>
      </c>
      <c r="E24" s="95" t="s">
        <v>76</v>
      </c>
      <c r="F24" s="95" t="s">
        <v>77</v>
      </c>
      <c r="G24" s="96">
        <v>371</v>
      </c>
      <c r="H24" s="20">
        <v>40821</v>
      </c>
      <c r="I24" s="21" t="s">
        <v>44</v>
      </c>
      <c r="J24" s="19">
        <v>1000</v>
      </c>
      <c r="K24" s="19" t="s">
        <v>26</v>
      </c>
      <c r="L24" s="19" t="s">
        <v>62</v>
      </c>
      <c r="M24" s="19" t="s">
        <v>63</v>
      </c>
      <c r="N24" s="112">
        <v>9100</v>
      </c>
      <c r="O24" s="112">
        <v>1</v>
      </c>
      <c r="P24" s="112">
        <v>1</v>
      </c>
      <c r="Q24" s="114">
        <v>1</v>
      </c>
      <c r="R24" s="19">
        <v>0</v>
      </c>
      <c r="S24" s="19">
        <v>0</v>
      </c>
      <c r="T24" s="19">
        <v>1</v>
      </c>
      <c r="U24" s="125">
        <f>O24/(365*7*N24)*1000000</f>
        <v>4.3009827745639884E-2</v>
      </c>
      <c r="V24" s="125">
        <f>P24/(365*7*N24)*1000000</f>
        <v>4.3009827745639884E-2</v>
      </c>
      <c r="W24" s="21" t="s">
        <v>29</v>
      </c>
      <c r="X24" s="21" t="s">
        <v>45</v>
      </c>
      <c r="Y24" s="21" t="s">
        <v>31</v>
      </c>
      <c r="Z24" s="21" t="s">
        <v>2</v>
      </c>
      <c r="AA24" s="21" t="s">
        <v>49</v>
      </c>
      <c r="AB24" s="21" t="s">
        <v>34</v>
      </c>
      <c r="AC24" s="21" t="s">
        <v>35</v>
      </c>
      <c r="AD24" s="21" t="s">
        <v>47</v>
      </c>
    </row>
    <row r="25" spans="1:30" x14ac:dyDescent="0.25">
      <c r="A25">
        <v>2011</v>
      </c>
      <c r="B25" s="37">
        <v>3016</v>
      </c>
      <c r="C25" s="37"/>
      <c r="D25" s="37"/>
      <c r="E25" s="97" t="s">
        <v>75</v>
      </c>
      <c r="F25" s="97" t="s">
        <v>83</v>
      </c>
      <c r="G25" s="37"/>
      <c r="H25" s="38">
        <v>40576</v>
      </c>
      <c r="I25" s="39" t="s">
        <v>44</v>
      </c>
      <c r="J25" s="37">
        <v>1855</v>
      </c>
      <c r="K25" s="37" t="s">
        <v>26</v>
      </c>
      <c r="L25" s="37" t="s">
        <v>27</v>
      </c>
      <c r="M25" s="37" t="s">
        <v>28</v>
      </c>
      <c r="N25" s="98">
        <v>21200</v>
      </c>
      <c r="O25" s="113">
        <v>1</v>
      </c>
      <c r="P25" s="113">
        <v>1</v>
      </c>
      <c r="Q25" s="115">
        <v>1</v>
      </c>
      <c r="R25" s="37">
        <v>0</v>
      </c>
      <c r="S25" s="37">
        <v>0</v>
      </c>
      <c r="T25" s="37">
        <v>1</v>
      </c>
      <c r="U25" s="125">
        <f>O25/(365*7*N25)*1000000</f>
        <v>1.8461765683269949E-2</v>
      </c>
      <c r="V25" s="125">
        <f>P25/(365*7*N25)*1000000</f>
        <v>1.8461765683269949E-2</v>
      </c>
      <c r="W25" s="39" t="s">
        <v>29</v>
      </c>
      <c r="X25" s="39" t="s">
        <v>45</v>
      </c>
      <c r="Y25" s="39" t="s">
        <v>31</v>
      </c>
      <c r="Z25" s="39" t="s">
        <v>2</v>
      </c>
      <c r="AA25" s="39" t="s">
        <v>49</v>
      </c>
      <c r="AB25" s="39" t="s">
        <v>34</v>
      </c>
      <c r="AC25" s="37" t="s">
        <v>46</v>
      </c>
      <c r="AD25" s="39" t="s">
        <v>47</v>
      </c>
    </row>
    <row r="26" spans="1:30" ht="18.75" x14ac:dyDescent="0.25">
      <c r="M26" s="117" t="s">
        <v>106</v>
      </c>
      <c r="N26" s="118">
        <f t="shared" ref="N26:V26" si="1">AVERAGE(N24:N25)</f>
        <v>15150</v>
      </c>
      <c r="O26" s="118">
        <f t="shared" si="1"/>
        <v>1</v>
      </c>
      <c r="P26" s="118">
        <f t="shared" si="1"/>
        <v>1</v>
      </c>
      <c r="Q26" s="119">
        <f t="shared" si="1"/>
        <v>1</v>
      </c>
      <c r="R26" s="120">
        <f t="shared" si="1"/>
        <v>0</v>
      </c>
      <c r="S26" s="120">
        <f t="shared" si="1"/>
        <v>0</v>
      </c>
      <c r="T26" s="120">
        <f t="shared" si="1"/>
        <v>1</v>
      </c>
      <c r="U26" s="120">
        <f t="shared" si="1"/>
        <v>3.0735796714454915E-2</v>
      </c>
      <c r="V26" s="120">
        <f t="shared" si="1"/>
        <v>3.0735796714454915E-2</v>
      </c>
    </row>
    <row r="27" spans="1:30" x14ac:dyDescent="0.25">
      <c r="E27" t="s">
        <v>172</v>
      </c>
    </row>
    <row r="28" spans="1:30" x14ac:dyDescent="0.25">
      <c r="A28" s="110" t="s">
        <v>113</v>
      </c>
    </row>
    <row r="29" spans="1:30" x14ac:dyDescent="0.25">
      <c r="B29" s="9">
        <v>3020</v>
      </c>
      <c r="C29" s="9">
        <v>3021</v>
      </c>
      <c r="D29" s="95" t="s">
        <v>78</v>
      </c>
      <c r="E29" s="95" t="s">
        <v>75</v>
      </c>
      <c r="F29" s="95" t="s">
        <v>79</v>
      </c>
      <c r="G29" s="96">
        <v>689</v>
      </c>
      <c r="H29" s="10">
        <v>42255</v>
      </c>
      <c r="I29" s="11" t="s">
        <v>52</v>
      </c>
      <c r="J29" s="9">
        <v>850</v>
      </c>
      <c r="K29" s="9" t="s">
        <v>26</v>
      </c>
      <c r="L29" s="9" t="s">
        <v>27</v>
      </c>
      <c r="M29" s="9" t="s">
        <v>28</v>
      </c>
      <c r="N29" s="189">
        <v>14900</v>
      </c>
      <c r="O29" s="189">
        <v>1</v>
      </c>
      <c r="P29" s="189">
        <v>1</v>
      </c>
      <c r="Q29" s="190">
        <f>P29/O29</f>
        <v>1</v>
      </c>
      <c r="R29" s="9">
        <v>0</v>
      </c>
      <c r="S29" s="9">
        <v>0</v>
      </c>
      <c r="T29" s="9">
        <v>1</v>
      </c>
      <c r="U29" s="191">
        <f>O29/(365*7*N29)*1000000</f>
        <v>2.6267747146665969E-2</v>
      </c>
      <c r="V29" s="191">
        <f>P29/(365*7*N29)*1000000</f>
        <v>2.6267747146665969E-2</v>
      </c>
      <c r="W29" s="11" t="s">
        <v>29</v>
      </c>
      <c r="X29" s="11" t="s">
        <v>30</v>
      </c>
      <c r="Y29" s="11" t="s">
        <v>31</v>
      </c>
      <c r="Z29" s="9" t="s">
        <v>32</v>
      </c>
      <c r="AA29" s="9" t="s">
        <v>33</v>
      </c>
      <c r="AB29" s="11" t="s">
        <v>34</v>
      </c>
      <c r="AC29" s="11" t="s">
        <v>35</v>
      </c>
      <c r="AD29" s="9" t="s">
        <v>57</v>
      </c>
    </row>
    <row r="30" spans="1:30" x14ac:dyDescent="0.25">
      <c r="A30">
        <v>2016</v>
      </c>
      <c r="B30" s="13">
        <v>3021</v>
      </c>
      <c r="C30" s="13">
        <v>3022</v>
      </c>
      <c r="D30" s="95" t="s">
        <v>78</v>
      </c>
      <c r="E30" s="95" t="s">
        <v>79</v>
      </c>
      <c r="F30" s="95" t="s">
        <v>81</v>
      </c>
      <c r="G30" s="96">
        <v>297</v>
      </c>
      <c r="H30" s="14">
        <v>42604</v>
      </c>
      <c r="I30" s="15" t="s">
        <v>25</v>
      </c>
      <c r="J30" s="13">
        <v>1000</v>
      </c>
      <c r="K30" s="13" t="s">
        <v>26</v>
      </c>
      <c r="L30" s="13" t="s">
        <v>27</v>
      </c>
      <c r="M30" s="13" t="s">
        <v>28</v>
      </c>
      <c r="N30" s="199">
        <v>16700</v>
      </c>
      <c r="O30" s="199">
        <v>2</v>
      </c>
      <c r="P30" s="199">
        <v>2</v>
      </c>
      <c r="Q30" s="200">
        <f>P30/O30</f>
        <v>1</v>
      </c>
      <c r="R30" s="13">
        <v>0</v>
      </c>
      <c r="S30" s="13">
        <v>0</v>
      </c>
      <c r="T30" s="13">
        <v>1</v>
      </c>
      <c r="U30" s="237">
        <f>O30/(365*7*N30)*1000000</f>
        <v>4.6872985926385974E-2</v>
      </c>
      <c r="V30" s="237">
        <f>P30/(365*7*N30)*1000000</f>
        <v>4.6872985926385974E-2</v>
      </c>
      <c r="W30" s="15" t="s">
        <v>29</v>
      </c>
      <c r="X30" s="15" t="s">
        <v>30</v>
      </c>
      <c r="Y30" s="15" t="s">
        <v>31</v>
      </c>
      <c r="Z30" s="13" t="s">
        <v>32</v>
      </c>
      <c r="AA30" s="13" t="s">
        <v>33</v>
      </c>
      <c r="AB30" s="15" t="s">
        <v>34</v>
      </c>
      <c r="AC30" s="15" t="s">
        <v>35</v>
      </c>
      <c r="AD30" s="13" t="s">
        <v>36</v>
      </c>
    </row>
    <row r="31" spans="1:30" x14ac:dyDescent="0.25">
      <c r="B31" s="13">
        <v>3021</v>
      </c>
      <c r="C31" s="13">
        <v>3022</v>
      </c>
      <c r="D31" s="95" t="s">
        <v>78</v>
      </c>
      <c r="E31" s="95" t="s">
        <v>79</v>
      </c>
      <c r="F31" s="95" t="s">
        <v>81</v>
      </c>
      <c r="G31" s="96">
        <v>298</v>
      </c>
      <c r="H31" s="14">
        <v>42376</v>
      </c>
      <c r="I31" s="15" t="s">
        <v>37</v>
      </c>
      <c r="J31" s="13">
        <v>1920</v>
      </c>
      <c r="K31" s="13" t="s">
        <v>26</v>
      </c>
      <c r="L31" s="15" t="s">
        <v>38</v>
      </c>
      <c r="M31" s="13" t="s">
        <v>39</v>
      </c>
      <c r="N31" s="199"/>
      <c r="O31" s="199"/>
      <c r="P31" s="199"/>
      <c r="Q31" s="200"/>
      <c r="R31" s="13">
        <v>0</v>
      </c>
      <c r="S31" s="13">
        <v>0</v>
      </c>
      <c r="T31" s="13">
        <v>1</v>
      </c>
      <c r="U31" s="237"/>
      <c r="V31" s="237"/>
      <c r="W31" s="15" t="s">
        <v>29</v>
      </c>
      <c r="X31" s="15" t="s">
        <v>30</v>
      </c>
      <c r="Y31" s="15" t="s">
        <v>40</v>
      </c>
      <c r="Z31" s="15" t="s">
        <v>41</v>
      </c>
      <c r="AA31" s="13" t="s">
        <v>42</v>
      </c>
      <c r="AB31" s="15" t="s">
        <v>34</v>
      </c>
      <c r="AC31" s="15" t="s">
        <v>35</v>
      </c>
      <c r="AD31" s="15" t="s">
        <v>43</v>
      </c>
    </row>
    <row r="32" spans="1:30" x14ac:dyDescent="0.25">
      <c r="B32" s="5">
        <v>2026</v>
      </c>
      <c r="C32" s="5">
        <v>3016</v>
      </c>
      <c r="D32" s="95" t="s">
        <v>75</v>
      </c>
      <c r="E32" s="95" t="s">
        <v>82</v>
      </c>
      <c r="F32" s="95" t="s">
        <v>83</v>
      </c>
      <c r="G32" s="96">
        <v>687</v>
      </c>
      <c r="H32" s="6">
        <v>41325</v>
      </c>
      <c r="I32" s="7" t="s">
        <v>44</v>
      </c>
      <c r="J32" s="5">
        <v>2055</v>
      </c>
      <c r="K32" s="5" t="s">
        <v>26</v>
      </c>
      <c r="L32" s="5" t="s">
        <v>27</v>
      </c>
      <c r="M32" s="5" t="s">
        <v>28</v>
      </c>
      <c r="N32" s="189">
        <v>9800</v>
      </c>
      <c r="O32" s="189">
        <v>1</v>
      </c>
      <c r="P32" s="189">
        <v>1</v>
      </c>
      <c r="Q32" s="190">
        <f>P32/O32</f>
        <v>1</v>
      </c>
      <c r="R32" s="5">
        <v>0</v>
      </c>
      <c r="S32" s="5">
        <v>1</v>
      </c>
      <c r="T32" s="5">
        <v>0</v>
      </c>
      <c r="U32" s="191">
        <f>O32/(365*7*N32)*1000000</f>
        <v>3.9937697192379884E-2</v>
      </c>
      <c r="V32" s="191">
        <f>P32/(365*7*N32)*1000000</f>
        <v>3.9937697192379884E-2</v>
      </c>
      <c r="W32" s="7" t="s">
        <v>29</v>
      </c>
      <c r="X32" s="7" t="s">
        <v>30</v>
      </c>
      <c r="Y32" s="7" t="s">
        <v>31</v>
      </c>
      <c r="Z32" s="5" t="s">
        <v>32</v>
      </c>
      <c r="AA32" s="5" t="s">
        <v>33</v>
      </c>
      <c r="AB32" s="7" t="s">
        <v>34</v>
      </c>
      <c r="AC32" s="7" t="s">
        <v>35</v>
      </c>
      <c r="AD32" s="5" t="s">
        <v>36</v>
      </c>
    </row>
    <row r="33" spans="1:30" x14ac:dyDescent="0.25">
      <c r="A33">
        <v>2015</v>
      </c>
      <c r="B33" s="64">
        <v>3008</v>
      </c>
      <c r="C33" s="64">
        <v>3009</v>
      </c>
      <c r="D33" s="95" t="s">
        <v>85</v>
      </c>
      <c r="E33" s="95" t="s">
        <v>88</v>
      </c>
      <c r="F33" s="95" t="s">
        <v>84</v>
      </c>
      <c r="G33" s="96">
        <v>972</v>
      </c>
      <c r="H33" s="65">
        <v>42236</v>
      </c>
      <c r="I33" s="66" t="s">
        <v>37</v>
      </c>
      <c r="J33" s="64">
        <v>800</v>
      </c>
      <c r="K33" s="64" t="s">
        <v>26</v>
      </c>
      <c r="L33" s="64" t="s">
        <v>27</v>
      </c>
      <c r="M33" s="64" t="s">
        <v>28</v>
      </c>
      <c r="N33" s="189">
        <v>9000</v>
      </c>
      <c r="O33" s="189">
        <v>1</v>
      </c>
      <c r="P33" s="189">
        <v>1</v>
      </c>
      <c r="Q33" s="190">
        <f>P33/O33</f>
        <v>1</v>
      </c>
      <c r="R33" s="64">
        <v>0</v>
      </c>
      <c r="S33" s="64">
        <v>0</v>
      </c>
      <c r="T33" s="64">
        <v>1</v>
      </c>
      <c r="U33" s="191">
        <f>O33/(365*7*N33)*1000000</f>
        <v>4.3487714720591437E-2</v>
      </c>
      <c r="V33" s="191">
        <f>P33/(365*7*N33)*1000000</f>
        <v>4.3487714720591437E-2</v>
      </c>
      <c r="W33" s="66" t="s">
        <v>29</v>
      </c>
      <c r="X33" s="66" t="s">
        <v>30</v>
      </c>
      <c r="Y33" s="66" t="s">
        <v>31</v>
      </c>
      <c r="Z33" s="64" t="s">
        <v>32</v>
      </c>
      <c r="AA33" s="64" t="s">
        <v>33</v>
      </c>
      <c r="AB33" s="66" t="s">
        <v>34</v>
      </c>
      <c r="AC33" s="66" t="s">
        <v>35</v>
      </c>
      <c r="AD33" s="64" t="s">
        <v>57</v>
      </c>
    </row>
    <row r="34" spans="1:30" x14ac:dyDescent="0.25">
      <c r="A34">
        <v>2015</v>
      </c>
      <c r="B34" s="45">
        <v>3011</v>
      </c>
      <c r="C34" s="45">
        <v>3012</v>
      </c>
      <c r="D34" s="95" t="s">
        <v>85</v>
      </c>
      <c r="E34" s="95" t="s">
        <v>86</v>
      </c>
      <c r="F34" s="95" t="s">
        <v>89</v>
      </c>
      <c r="G34" s="96">
        <v>831</v>
      </c>
      <c r="H34" s="46">
        <v>42347</v>
      </c>
      <c r="I34" s="47" t="s">
        <v>44</v>
      </c>
      <c r="J34" s="45">
        <v>1703</v>
      </c>
      <c r="K34" s="45" t="s">
        <v>26</v>
      </c>
      <c r="L34" s="45" t="s">
        <v>27</v>
      </c>
      <c r="M34" s="45" t="s">
        <v>28</v>
      </c>
      <c r="N34" s="199">
        <v>8400</v>
      </c>
      <c r="O34" s="199">
        <v>4</v>
      </c>
      <c r="P34" s="199">
        <v>4</v>
      </c>
      <c r="Q34" s="200">
        <f>P34/O34</f>
        <v>1</v>
      </c>
      <c r="R34" s="45">
        <v>0</v>
      </c>
      <c r="S34" s="45">
        <v>1</v>
      </c>
      <c r="T34" s="45">
        <v>0</v>
      </c>
      <c r="U34" s="237">
        <f>O34/(365*7*N34)*1000000</f>
        <v>0.18637592023110613</v>
      </c>
      <c r="V34" s="237">
        <f>P34/(365*7*N34)*1000000</f>
        <v>0.18637592023110613</v>
      </c>
      <c r="W34" s="47" t="s">
        <v>29</v>
      </c>
      <c r="X34" s="47" t="s">
        <v>30</v>
      </c>
      <c r="Y34" s="47" t="s">
        <v>31</v>
      </c>
      <c r="Z34" s="45" t="s">
        <v>32</v>
      </c>
      <c r="AA34" s="45" t="s">
        <v>33</v>
      </c>
      <c r="AB34" s="47" t="s">
        <v>34</v>
      </c>
      <c r="AC34" s="47" t="s">
        <v>35</v>
      </c>
      <c r="AD34" s="45" t="s">
        <v>36</v>
      </c>
    </row>
    <row r="35" spans="1:30" x14ac:dyDescent="0.25">
      <c r="A35">
        <v>2016</v>
      </c>
      <c r="B35" s="45">
        <v>3011</v>
      </c>
      <c r="C35" s="45">
        <v>3012</v>
      </c>
      <c r="D35" s="95" t="s">
        <v>85</v>
      </c>
      <c r="E35" s="95" t="s">
        <v>86</v>
      </c>
      <c r="F35" s="95" t="s">
        <v>89</v>
      </c>
      <c r="G35" s="96">
        <v>832</v>
      </c>
      <c r="H35" s="46">
        <v>42500</v>
      </c>
      <c r="I35" s="47" t="s">
        <v>52</v>
      </c>
      <c r="J35" s="45">
        <v>1057</v>
      </c>
      <c r="K35" s="45" t="s">
        <v>26</v>
      </c>
      <c r="L35" s="45" t="s">
        <v>27</v>
      </c>
      <c r="M35" s="45" t="s">
        <v>28</v>
      </c>
      <c r="N35" s="199"/>
      <c r="O35" s="199"/>
      <c r="P35" s="199"/>
      <c r="Q35" s="200"/>
      <c r="R35" s="45">
        <v>0</v>
      </c>
      <c r="S35" s="45">
        <v>0</v>
      </c>
      <c r="T35" s="45">
        <v>2</v>
      </c>
      <c r="U35" s="237"/>
      <c r="V35" s="237"/>
      <c r="W35" s="47" t="s">
        <v>29</v>
      </c>
      <c r="X35" s="47" t="s">
        <v>30</v>
      </c>
      <c r="Y35" s="47" t="s">
        <v>31</v>
      </c>
      <c r="Z35" s="45" t="s">
        <v>32</v>
      </c>
      <c r="AA35" s="45" t="s">
        <v>33</v>
      </c>
      <c r="AB35" s="47" t="s">
        <v>34</v>
      </c>
      <c r="AC35" s="47" t="s">
        <v>35</v>
      </c>
      <c r="AD35" s="47" t="s">
        <v>53</v>
      </c>
    </row>
    <row r="36" spans="1:30" x14ac:dyDescent="0.25">
      <c r="B36" s="45">
        <v>3011</v>
      </c>
      <c r="C36" s="45">
        <v>3012</v>
      </c>
      <c r="D36" s="95" t="s">
        <v>85</v>
      </c>
      <c r="E36" s="95" t="s">
        <v>86</v>
      </c>
      <c r="F36" s="95" t="s">
        <v>89</v>
      </c>
      <c r="G36" s="96">
        <v>833</v>
      </c>
      <c r="H36" s="46">
        <v>42510</v>
      </c>
      <c r="I36" s="47" t="s">
        <v>54</v>
      </c>
      <c r="J36" s="45">
        <v>2020</v>
      </c>
      <c r="K36" s="45" t="s">
        <v>26</v>
      </c>
      <c r="L36" s="45" t="s">
        <v>27</v>
      </c>
      <c r="M36" s="45" t="s">
        <v>28</v>
      </c>
      <c r="N36" s="199"/>
      <c r="O36" s="199"/>
      <c r="P36" s="199"/>
      <c r="Q36" s="200"/>
      <c r="R36" s="45">
        <v>0</v>
      </c>
      <c r="S36" s="45">
        <v>0</v>
      </c>
      <c r="T36" s="45">
        <v>1</v>
      </c>
      <c r="U36" s="237"/>
      <c r="V36" s="237"/>
      <c r="W36" s="47" t="s">
        <v>29</v>
      </c>
      <c r="X36" s="47" t="s">
        <v>30</v>
      </c>
      <c r="Y36" s="47" t="s">
        <v>31</v>
      </c>
      <c r="Z36" s="45" t="s">
        <v>32</v>
      </c>
      <c r="AA36" s="45" t="s">
        <v>33</v>
      </c>
      <c r="AB36" s="47" t="s">
        <v>34</v>
      </c>
      <c r="AC36" s="47" t="s">
        <v>35</v>
      </c>
      <c r="AD36" s="45" t="s">
        <v>36</v>
      </c>
    </row>
    <row r="37" spans="1:30" x14ac:dyDescent="0.25">
      <c r="B37" s="45">
        <v>3011</v>
      </c>
      <c r="C37" s="45">
        <v>3012</v>
      </c>
      <c r="D37" s="95" t="s">
        <v>85</v>
      </c>
      <c r="E37" s="95" t="s">
        <v>86</v>
      </c>
      <c r="F37" s="95" t="s">
        <v>89</v>
      </c>
      <c r="G37" s="96">
        <v>834</v>
      </c>
      <c r="H37" s="46">
        <v>42668</v>
      </c>
      <c r="I37" s="47" t="s">
        <v>52</v>
      </c>
      <c r="J37" s="45">
        <v>940</v>
      </c>
      <c r="K37" s="45" t="s">
        <v>26</v>
      </c>
      <c r="L37" s="45" t="s">
        <v>27</v>
      </c>
      <c r="M37" s="45" t="s">
        <v>28</v>
      </c>
      <c r="N37" s="199"/>
      <c r="O37" s="199"/>
      <c r="P37" s="199"/>
      <c r="Q37" s="200"/>
      <c r="R37" s="45">
        <v>0</v>
      </c>
      <c r="S37" s="45">
        <v>1</v>
      </c>
      <c r="T37" s="45">
        <v>0</v>
      </c>
      <c r="U37" s="237"/>
      <c r="V37" s="237"/>
      <c r="W37" s="47" t="s">
        <v>29</v>
      </c>
      <c r="X37" s="47" t="s">
        <v>30</v>
      </c>
      <c r="Y37" s="47" t="s">
        <v>31</v>
      </c>
      <c r="Z37" s="45" t="s">
        <v>32</v>
      </c>
      <c r="AA37" s="45" t="s">
        <v>33</v>
      </c>
      <c r="AB37" s="47" t="s">
        <v>34</v>
      </c>
      <c r="AC37" s="47" t="s">
        <v>35</v>
      </c>
      <c r="AD37" s="45" t="s">
        <v>36</v>
      </c>
    </row>
    <row r="38" spans="1:30" x14ac:dyDescent="0.25">
      <c r="A38">
        <v>2015</v>
      </c>
      <c r="B38" s="54">
        <v>3007</v>
      </c>
      <c r="C38" s="54">
        <v>3008</v>
      </c>
      <c r="D38" s="95" t="s">
        <v>85</v>
      </c>
      <c r="E38" s="95" t="s">
        <v>90</v>
      </c>
      <c r="F38" s="95" t="s">
        <v>88</v>
      </c>
      <c r="G38" s="96">
        <v>283</v>
      </c>
      <c r="H38" s="55">
        <v>42244</v>
      </c>
      <c r="I38" s="56" t="s">
        <v>54</v>
      </c>
      <c r="J38" s="54">
        <v>1410</v>
      </c>
      <c r="K38" s="54" t="s">
        <v>26</v>
      </c>
      <c r="L38" s="54" t="s">
        <v>27</v>
      </c>
      <c r="M38" s="54" t="s">
        <v>28</v>
      </c>
      <c r="N38" s="189">
        <v>7100</v>
      </c>
      <c r="O38" s="189">
        <v>1</v>
      </c>
      <c r="P38" s="189">
        <v>1</v>
      </c>
      <c r="Q38" s="190">
        <f>P38/O38</f>
        <v>1</v>
      </c>
      <c r="R38" s="54">
        <v>0</v>
      </c>
      <c r="S38" s="54">
        <v>0</v>
      </c>
      <c r="T38" s="54">
        <v>2</v>
      </c>
      <c r="U38" s="191">
        <f>O38/(365*7*N38)*1000000</f>
        <v>5.5125272181031394E-2</v>
      </c>
      <c r="V38" s="191">
        <f>P38/(365*7*N38)*1000000</f>
        <v>5.5125272181031394E-2</v>
      </c>
      <c r="W38" s="56" t="s">
        <v>29</v>
      </c>
      <c r="X38" s="56" t="s">
        <v>30</v>
      </c>
      <c r="Y38" s="56" t="s">
        <v>31</v>
      </c>
      <c r="Z38" s="54" t="s">
        <v>32</v>
      </c>
      <c r="AA38" s="54" t="s">
        <v>33</v>
      </c>
      <c r="AB38" s="56" t="s">
        <v>34</v>
      </c>
      <c r="AC38" s="56" t="s">
        <v>35</v>
      </c>
      <c r="AD38" s="54" t="s">
        <v>36</v>
      </c>
    </row>
    <row r="39" spans="1:30" x14ac:dyDescent="0.25">
      <c r="A39">
        <v>2015</v>
      </c>
      <c r="B39" s="71">
        <v>3006</v>
      </c>
      <c r="C39" s="71">
        <v>3007</v>
      </c>
      <c r="D39" s="95" t="s">
        <v>90</v>
      </c>
      <c r="E39" s="95" t="s">
        <v>92</v>
      </c>
      <c r="F39" s="95" t="s">
        <v>93</v>
      </c>
      <c r="G39" s="96">
        <v>591</v>
      </c>
      <c r="H39" s="72">
        <v>42284</v>
      </c>
      <c r="I39" s="73" t="s">
        <v>44</v>
      </c>
      <c r="J39" s="71">
        <v>708</v>
      </c>
      <c r="K39" s="71" t="s">
        <v>26</v>
      </c>
      <c r="L39" s="71" t="s">
        <v>27</v>
      </c>
      <c r="M39" s="71" t="s">
        <v>28</v>
      </c>
      <c r="N39" s="199">
        <v>11200</v>
      </c>
      <c r="O39" s="199">
        <v>3</v>
      </c>
      <c r="P39" s="199">
        <v>3</v>
      </c>
      <c r="Q39" s="200">
        <f>P39/O39</f>
        <v>1</v>
      </c>
      <c r="R39" s="71">
        <v>0</v>
      </c>
      <c r="S39" s="71">
        <v>0</v>
      </c>
      <c r="T39" s="71">
        <v>1</v>
      </c>
      <c r="U39" s="237">
        <f>O39/(365*N39*7)*1000000</f>
        <v>0.1048364551299972</v>
      </c>
      <c r="V39" s="237">
        <f>P39/(365*N39*7)*1000000</f>
        <v>0.1048364551299972</v>
      </c>
      <c r="W39" s="73" t="s">
        <v>29</v>
      </c>
      <c r="X39" s="73" t="s">
        <v>30</v>
      </c>
      <c r="Y39" s="73" t="s">
        <v>31</v>
      </c>
      <c r="Z39" s="71" t="s">
        <v>32</v>
      </c>
      <c r="AA39" s="71" t="s">
        <v>33</v>
      </c>
      <c r="AB39" s="73" t="s">
        <v>34</v>
      </c>
      <c r="AC39" s="73" t="s">
        <v>35</v>
      </c>
      <c r="AD39" s="73" t="s">
        <v>47</v>
      </c>
    </row>
    <row r="40" spans="1:30" x14ac:dyDescent="0.25">
      <c r="B40" s="71">
        <v>3006</v>
      </c>
      <c r="C40" s="71">
        <v>3007</v>
      </c>
      <c r="D40" s="95" t="s">
        <v>90</v>
      </c>
      <c r="E40" s="95" t="s">
        <v>92</v>
      </c>
      <c r="F40" s="95" t="s">
        <v>93</v>
      </c>
      <c r="G40" s="96">
        <v>592</v>
      </c>
      <c r="H40" s="72">
        <v>42322</v>
      </c>
      <c r="I40" s="73" t="s">
        <v>60</v>
      </c>
      <c r="J40" s="71">
        <v>1725</v>
      </c>
      <c r="K40" s="71" t="s">
        <v>26</v>
      </c>
      <c r="L40" s="71" t="s">
        <v>27</v>
      </c>
      <c r="M40" s="71" t="s">
        <v>28</v>
      </c>
      <c r="N40" s="199"/>
      <c r="O40" s="199"/>
      <c r="P40" s="199"/>
      <c r="Q40" s="200"/>
      <c r="R40" s="71">
        <v>0</v>
      </c>
      <c r="S40" s="71">
        <v>0</v>
      </c>
      <c r="T40" s="71">
        <v>1</v>
      </c>
      <c r="U40" s="237"/>
      <c r="V40" s="237"/>
      <c r="W40" s="73" t="s">
        <v>29</v>
      </c>
      <c r="X40" s="73" t="s">
        <v>30</v>
      </c>
      <c r="Y40" s="73" t="s">
        <v>31</v>
      </c>
      <c r="Z40" s="71" t="s">
        <v>32</v>
      </c>
      <c r="AA40" s="71" t="s">
        <v>33</v>
      </c>
      <c r="AB40" s="73" t="s">
        <v>34</v>
      </c>
      <c r="AC40" s="73" t="s">
        <v>35</v>
      </c>
      <c r="AD40" s="71" t="s">
        <v>36</v>
      </c>
    </row>
    <row r="41" spans="1:30" x14ac:dyDescent="0.25">
      <c r="B41" s="71">
        <v>3006</v>
      </c>
      <c r="C41" s="71">
        <v>3007</v>
      </c>
      <c r="D41" s="95" t="s">
        <v>90</v>
      </c>
      <c r="E41" s="95" t="s">
        <v>92</v>
      </c>
      <c r="F41" s="95" t="s">
        <v>93</v>
      </c>
      <c r="G41" s="96">
        <v>593</v>
      </c>
      <c r="H41" s="72">
        <v>42353</v>
      </c>
      <c r="I41" s="73" t="s">
        <v>52</v>
      </c>
      <c r="J41" s="71">
        <v>2300</v>
      </c>
      <c r="K41" s="71" t="s">
        <v>26</v>
      </c>
      <c r="L41" s="71" t="s">
        <v>27</v>
      </c>
      <c r="M41" s="71" t="s">
        <v>28</v>
      </c>
      <c r="N41" s="199"/>
      <c r="O41" s="199"/>
      <c r="P41" s="199"/>
      <c r="Q41" s="200"/>
      <c r="R41" s="71">
        <v>0</v>
      </c>
      <c r="S41" s="71">
        <v>0</v>
      </c>
      <c r="T41" s="71">
        <v>1</v>
      </c>
      <c r="U41" s="237"/>
      <c r="V41" s="237"/>
      <c r="W41" s="73" t="s">
        <v>29</v>
      </c>
      <c r="X41" s="73" t="s">
        <v>30</v>
      </c>
      <c r="Y41" s="73" t="s">
        <v>31</v>
      </c>
      <c r="Z41" s="71" t="s">
        <v>32</v>
      </c>
      <c r="AA41" s="71" t="s">
        <v>33</v>
      </c>
      <c r="AB41" s="73" t="s">
        <v>34</v>
      </c>
      <c r="AC41" s="73" t="s">
        <v>35</v>
      </c>
      <c r="AD41" s="71" t="s">
        <v>36</v>
      </c>
    </row>
    <row r="42" spans="1:30" x14ac:dyDescent="0.25">
      <c r="A42">
        <v>2016</v>
      </c>
      <c r="B42" s="78">
        <v>3010</v>
      </c>
      <c r="C42" s="78">
        <v>3011</v>
      </c>
      <c r="D42" s="95" t="s">
        <v>85</v>
      </c>
      <c r="E42" s="95" t="s">
        <v>87</v>
      </c>
      <c r="F42" s="95" t="s">
        <v>86</v>
      </c>
      <c r="G42" s="78"/>
      <c r="H42" s="79">
        <v>42649</v>
      </c>
      <c r="I42" s="80" t="s">
        <v>37</v>
      </c>
      <c r="J42" s="78">
        <v>930</v>
      </c>
      <c r="K42" s="78" t="s">
        <v>26</v>
      </c>
      <c r="L42" s="78" t="s">
        <v>27</v>
      </c>
      <c r="M42" s="78" t="s">
        <v>28</v>
      </c>
      <c r="N42" s="189">
        <v>7000</v>
      </c>
      <c r="O42" s="189">
        <v>1</v>
      </c>
      <c r="P42" s="189">
        <v>1</v>
      </c>
      <c r="Q42" s="190">
        <f>P42/O42</f>
        <v>1</v>
      </c>
      <c r="R42" s="78">
        <v>0</v>
      </c>
      <c r="S42" s="78">
        <v>0</v>
      </c>
      <c r="T42" s="78">
        <v>1</v>
      </c>
      <c r="U42" s="191">
        <f>O42/(365*7*N42)*1000000</f>
        <v>5.5912776069331843E-2</v>
      </c>
      <c r="V42" s="191">
        <f>P42/(365*7*N42)*1000000</f>
        <v>5.5912776069331843E-2</v>
      </c>
      <c r="W42" s="80" t="s">
        <v>29</v>
      </c>
      <c r="X42" s="80" t="s">
        <v>30</v>
      </c>
      <c r="Y42" s="80" t="s">
        <v>31</v>
      </c>
      <c r="Z42" s="80" t="s">
        <v>41</v>
      </c>
      <c r="AA42" s="78" t="s">
        <v>42</v>
      </c>
      <c r="AB42" s="80" t="s">
        <v>34</v>
      </c>
      <c r="AC42" s="78" t="s">
        <v>46</v>
      </c>
      <c r="AD42" s="78" t="s">
        <v>57</v>
      </c>
    </row>
    <row r="43" spans="1:30" ht="18.75" x14ac:dyDescent="0.25">
      <c r="M43" s="117" t="s">
        <v>106</v>
      </c>
      <c r="N43" s="118">
        <f t="shared" ref="N43:V43" si="2">AVERAGE(N29:N42)</f>
        <v>10512.5</v>
      </c>
      <c r="O43" s="118">
        <f>SUM(O29:O42)/14</f>
        <v>1</v>
      </c>
      <c r="P43" s="118">
        <f>SUM(P29:P42)/14</f>
        <v>1</v>
      </c>
      <c r="Q43" s="119">
        <f t="shared" si="2"/>
        <v>1</v>
      </c>
      <c r="R43" s="120">
        <f t="shared" si="2"/>
        <v>0</v>
      </c>
      <c r="S43" s="120">
        <f t="shared" si="2"/>
        <v>0.21428571428571427</v>
      </c>
      <c r="T43" s="120">
        <f t="shared" si="2"/>
        <v>0.9285714285714286</v>
      </c>
      <c r="U43" s="120">
        <f>SUM(U29:U42)/14</f>
        <v>3.9915469185534992E-2</v>
      </c>
      <c r="V43" s="120">
        <f>SUM(V29:V42)/14</f>
        <v>3.9915469185534992E-2</v>
      </c>
    </row>
    <row r="45" spans="1:30" x14ac:dyDescent="0.25">
      <c r="A45" s="110" t="s">
        <v>114</v>
      </c>
      <c r="Q45" s="116"/>
      <c r="U45" s="121"/>
      <c r="V45" s="121"/>
    </row>
    <row r="46" spans="1:30" x14ac:dyDescent="0.25">
      <c r="A46">
        <v>2010</v>
      </c>
      <c r="B46" s="9">
        <v>3020</v>
      </c>
      <c r="C46" s="9">
        <v>3021</v>
      </c>
      <c r="D46" s="95" t="s">
        <v>78</v>
      </c>
      <c r="E46" s="95" t="s">
        <v>75</v>
      </c>
      <c r="F46" s="95" t="s">
        <v>79</v>
      </c>
      <c r="G46" s="96">
        <v>680</v>
      </c>
      <c r="H46" s="10">
        <v>40207</v>
      </c>
      <c r="I46" s="11" t="s">
        <v>60</v>
      </c>
      <c r="J46" s="9">
        <v>1500</v>
      </c>
      <c r="K46" s="12" t="s">
        <v>26</v>
      </c>
      <c r="L46" s="9" t="s">
        <v>27</v>
      </c>
      <c r="M46" s="9" t="s">
        <v>28</v>
      </c>
      <c r="N46" s="199">
        <v>14900</v>
      </c>
      <c r="O46" s="199">
        <v>5</v>
      </c>
      <c r="P46" s="199">
        <v>4</v>
      </c>
      <c r="Q46" s="200">
        <f>P46/O46</f>
        <v>0.8</v>
      </c>
      <c r="R46" s="9">
        <v>0</v>
      </c>
      <c r="S46" s="9">
        <v>0</v>
      </c>
      <c r="T46" s="9">
        <v>0</v>
      </c>
      <c r="U46" s="237">
        <f>O46/(365*7*N46)*1000000</f>
        <v>0.13133873573332983</v>
      </c>
      <c r="V46" s="237">
        <f>P46/(365*7*N46)*1000000</f>
        <v>0.10507098858666387</v>
      </c>
      <c r="W46" s="11" t="s">
        <v>29</v>
      </c>
      <c r="X46" s="9" t="s">
        <v>55</v>
      </c>
      <c r="Y46" s="11" t="s">
        <v>31</v>
      </c>
      <c r="Z46" s="9" t="s">
        <v>32</v>
      </c>
      <c r="AA46" s="9" t="s">
        <v>33</v>
      </c>
      <c r="AB46" s="11" t="s">
        <v>34</v>
      </c>
      <c r="AC46" s="11" t="s">
        <v>35</v>
      </c>
      <c r="AD46" s="9" t="s">
        <v>36</v>
      </c>
    </row>
    <row r="47" spans="1:30" x14ac:dyDescent="0.25">
      <c r="B47" s="9">
        <v>3020</v>
      </c>
      <c r="C47" s="9">
        <v>3021</v>
      </c>
      <c r="D47" s="95" t="s">
        <v>78</v>
      </c>
      <c r="E47" s="95" t="s">
        <v>75</v>
      </c>
      <c r="F47" s="95" t="s">
        <v>79</v>
      </c>
      <c r="G47" s="96">
        <v>681</v>
      </c>
      <c r="H47" s="10">
        <v>40265</v>
      </c>
      <c r="I47" s="11" t="s">
        <v>25</v>
      </c>
      <c r="J47" s="9">
        <v>1500</v>
      </c>
      <c r="K47" s="12" t="s">
        <v>26</v>
      </c>
      <c r="L47" s="9" t="s">
        <v>27</v>
      </c>
      <c r="M47" s="9" t="s">
        <v>28</v>
      </c>
      <c r="N47" s="199"/>
      <c r="O47" s="199"/>
      <c r="P47" s="199"/>
      <c r="Q47" s="200"/>
      <c r="R47" s="9">
        <v>0</v>
      </c>
      <c r="S47" s="9">
        <v>0</v>
      </c>
      <c r="T47" s="9">
        <v>1</v>
      </c>
      <c r="U47" s="237"/>
      <c r="V47" s="237"/>
      <c r="W47" s="11" t="s">
        <v>29</v>
      </c>
      <c r="X47" s="9" t="s">
        <v>55</v>
      </c>
      <c r="Y47" s="11" t="s">
        <v>31</v>
      </c>
      <c r="Z47" s="9" t="s">
        <v>32</v>
      </c>
      <c r="AA47" s="9" t="s">
        <v>33</v>
      </c>
      <c r="AB47" s="11" t="s">
        <v>34</v>
      </c>
      <c r="AC47" s="11" t="s">
        <v>35</v>
      </c>
      <c r="AD47" s="9" t="s">
        <v>36</v>
      </c>
    </row>
    <row r="48" spans="1:30" x14ac:dyDescent="0.25">
      <c r="A48">
        <v>2011</v>
      </c>
      <c r="B48" s="9">
        <v>3020</v>
      </c>
      <c r="C48" s="9">
        <v>3021</v>
      </c>
      <c r="D48" s="95" t="s">
        <v>78</v>
      </c>
      <c r="E48" s="95" t="s">
        <v>75</v>
      </c>
      <c r="F48" s="95" t="s">
        <v>79</v>
      </c>
      <c r="G48" s="96">
        <v>682</v>
      </c>
      <c r="H48" s="10">
        <v>40759</v>
      </c>
      <c r="I48" s="11" t="s">
        <v>37</v>
      </c>
      <c r="J48" s="9">
        <v>1300</v>
      </c>
      <c r="K48" s="9" t="s">
        <v>26</v>
      </c>
      <c r="L48" s="9" t="s">
        <v>27</v>
      </c>
      <c r="M48" s="9" t="s">
        <v>28</v>
      </c>
      <c r="N48" s="199"/>
      <c r="O48" s="199"/>
      <c r="P48" s="199"/>
      <c r="Q48" s="200"/>
      <c r="R48" s="9">
        <v>0</v>
      </c>
      <c r="S48" s="9">
        <v>0</v>
      </c>
      <c r="T48" s="9">
        <v>1</v>
      </c>
      <c r="U48" s="237"/>
      <c r="V48" s="237"/>
      <c r="W48" s="11" t="s">
        <v>29</v>
      </c>
      <c r="X48" s="9" t="s">
        <v>55</v>
      </c>
      <c r="Y48" s="11" t="s">
        <v>31</v>
      </c>
      <c r="Z48" s="9" t="s">
        <v>32</v>
      </c>
      <c r="AA48" s="9" t="s">
        <v>33</v>
      </c>
      <c r="AB48" s="11" t="s">
        <v>34</v>
      </c>
      <c r="AC48" s="11" t="s">
        <v>35</v>
      </c>
      <c r="AD48" s="9" t="s">
        <v>36</v>
      </c>
    </row>
    <row r="49" spans="1:30" x14ac:dyDescent="0.25">
      <c r="B49" s="9">
        <v>3020</v>
      </c>
      <c r="C49" s="9">
        <v>3021</v>
      </c>
      <c r="D49" s="95" t="s">
        <v>78</v>
      </c>
      <c r="E49" s="95" t="s">
        <v>75</v>
      </c>
      <c r="F49" s="95" t="s">
        <v>79</v>
      </c>
      <c r="G49" s="96">
        <v>683</v>
      </c>
      <c r="H49" s="10">
        <v>40897</v>
      </c>
      <c r="I49" s="11" t="s">
        <v>52</v>
      </c>
      <c r="J49" s="9">
        <v>750</v>
      </c>
      <c r="K49" s="9" t="s">
        <v>26</v>
      </c>
      <c r="L49" s="9" t="s">
        <v>27</v>
      </c>
      <c r="M49" s="9" t="s">
        <v>28</v>
      </c>
      <c r="N49" s="199"/>
      <c r="O49" s="199"/>
      <c r="P49" s="199"/>
      <c r="Q49" s="200"/>
      <c r="R49" s="9">
        <v>0</v>
      </c>
      <c r="S49" s="9">
        <v>0</v>
      </c>
      <c r="T49" s="9">
        <v>1</v>
      </c>
      <c r="U49" s="237"/>
      <c r="V49" s="237"/>
      <c r="W49" s="11" t="s">
        <v>29</v>
      </c>
      <c r="X49" s="9" t="s">
        <v>55</v>
      </c>
      <c r="Y49" s="11" t="s">
        <v>31</v>
      </c>
      <c r="Z49" s="9" t="s">
        <v>32</v>
      </c>
      <c r="AA49" s="9" t="s">
        <v>33</v>
      </c>
      <c r="AB49" s="11" t="s">
        <v>34</v>
      </c>
      <c r="AC49" s="11" t="s">
        <v>35</v>
      </c>
      <c r="AD49" s="9" t="s">
        <v>36</v>
      </c>
    </row>
    <row r="50" spans="1:30" x14ac:dyDescent="0.25">
      <c r="B50" s="9">
        <v>3020</v>
      </c>
      <c r="C50" s="9">
        <v>3021</v>
      </c>
      <c r="D50" s="95" t="s">
        <v>78</v>
      </c>
      <c r="E50" s="95" t="s">
        <v>75</v>
      </c>
      <c r="F50" s="95" t="s">
        <v>79</v>
      </c>
      <c r="G50" s="96">
        <v>688</v>
      </c>
      <c r="H50" s="10">
        <v>42083</v>
      </c>
      <c r="I50" s="11" t="s">
        <v>54</v>
      </c>
      <c r="J50" s="9">
        <v>820</v>
      </c>
      <c r="K50" s="9" t="s">
        <v>26</v>
      </c>
      <c r="L50" s="9" t="s">
        <v>27</v>
      </c>
      <c r="M50" s="9" t="s">
        <v>28</v>
      </c>
      <c r="N50" s="199"/>
      <c r="O50" s="199"/>
      <c r="P50" s="199"/>
      <c r="Q50" s="200"/>
      <c r="R50" s="9">
        <v>0</v>
      </c>
      <c r="S50" s="9">
        <v>0</v>
      </c>
      <c r="T50" s="9">
        <v>1</v>
      </c>
      <c r="U50" s="237"/>
      <c r="V50" s="237"/>
      <c r="W50" s="11" t="s">
        <v>29</v>
      </c>
      <c r="X50" s="9" t="s">
        <v>55</v>
      </c>
      <c r="Y50" s="11" t="s">
        <v>31</v>
      </c>
      <c r="Z50" s="9" t="s">
        <v>32</v>
      </c>
      <c r="AA50" s="9" t="s">
        <v>33</v>
      </c>
      <c r="AB50" s="11" t="s">
        <v>34</v>
      </c>
      <c r="AC50" s="11" t="s">
        <v>35</v>
      </c>
      <c r="AD50" s="9" t="s">
        <v>36</v>
      </c>
    </row>
    <row r="51" spans="1:30" x14ac:dyDescent="0.25">
      <c r="A51">
        <v>2010</v>
      </c>
      <c r="B51" s="13">
        <v>3021</v>
      </c>
      <c r="C51" s="13">
        <v>3022</v>
      </c>
      <c r="D51" s="95" t="s">
        <v>78</v>
      </c>
      <c r="E51" s="95" t="s">
        <v>79</v>
      </c>
      <c r="F51" s="95" t="s">
        <v>81</v>
      </c>
      <c r="G51" s="96">
        <v>290</v>
      </c>
      <c r="H51" s="14">
        <v>40337</v>
      </c>
      <c r="I51" s="15" t="s">
        <v>44</v>
      </c>
      <c r="J51" s="13">
        <v>945</v>
      </c>
      <c r="K51" s="16" t="s">
        <v>26</v>
      </c>
      <c r="L51" s="13" t="s">
        <v>27</v>
      </c>
      <c r="M51" s="13">
        <v>201</v>
      </c>
      <c r="N51" s="199">
        <v>16700</v>
      </c>
      <c r="O51" s="199">
        <v>5</v>
      </c>
      <c r="P51" s="199">
        <v>5</v>
      </c>
      <c r="Q51" s="200">
        <f>P51/O51</f>
        <v>1</v>
      </c>
      <c r="R51" s="13">
        <v>0</v>
      </c>
      <c r="S51" s="13">
        <v>0</v>
      </c>
      <c r="T51" s="13">
        <v>2</v>
      </c>
      <c r="U51" s="237">
        <f>O51/(365*7*N51)*1000000</f>
        <v>0.11718246481596495</v>
      </c>
      <c r="V51" s="237">
        <f>P51/(365*7*N51)*1000000</f>
        <v>0.11718246481596495</v>
      </c>
      <c r="W51" s="15" t="s">
        <v>29</v>
      </c>
      <c r="X51" s="13" t="s">
        <v>55</v>
      </c>
      <c r="Y51" s="15" t="s">
        <v>31</v>
      </c>
      <c r="Z51" s="13" t="s">
        <v>32</v>
      </c>
      <c r="AA51" s="13" t="s">
        <v>33</v>
      </c>
      <c r="AB51" s="15" t="s">
        <v>34</v>
      </c>
      <c r="AC51" s="15" t="s">
        <v>35</v>
      </c>
      <c r="AD51" s="13" t="s">
        <v>53</v>
      </c>
    </row>
    <row r="52" spans="1:30" x14ac:dyDescent="0.25">
      <c r="B52" s="13">
        <v>3021</v>
      </c>
      <c r="C52" s="13">
        <v>3022</v>
      </c>
      <c r="D52" s="95" t="s">
        <v>78</v>
      </c>
      <c r="E52" s="95" t="s">
        <v>79</v>
      </c>
      <c r="F52" s="95" t="s">
        <v>81</v>
      </c>
      <c r="G52" s="96">
        <v>291</v>
      </c>
      <c r="H52" s="14">
        <v>40401</v>
      </c>
      <c r="I52" s="15" t="s">
        <v>37</v>
      </c>
      <c r="J52" s="13">
        <v>2030</v>
      </c>
      <c r="K52" s="16" t="s">
        <v>26</v>
      </c>
      <c r="L52" s="13" t="s">
        <v>27</v>
      </c>
      <c r="M52" s="13" t="s">
        <v>28</v>
      </c>
      <c r="N52" s="199"/>
      <c r="O52" s="199"/>
      <c r="P52" s="199"/>
      <c r="Q52" s="200"/>
      <c r="R52" s="13">
        <v>0</v>
      </c>
      <c r="S52" s="13">
        <v>1</v>
      </c>
      <c r="T52" s="13">
        <v>0</v>
      </c>
      <c r="U52" s="237"/>
      <c r="V52" s="237"/>
      <c r="W52" s="15" t="s">
        <v>29</v>
      </c>
      <c r="X52" s="13" t="s">
        <v>55</v>
      </c>
      <c r="Y52" s="15" t="s">
        <v>31</v>
      </c>
      <c r="Z52" s="13" t="s">
        <v>32</v>
      </c>
      <c r="AA52" s="13" t="s">
        <v>33</v>
      </c>
      <c r="AB52" s="15" t="s">
        <v>34</v>
      </c>
      <c r="AC52" s="15" t="s">
        <v>35</v>
      </c>
      <c r="AD52" s="13" t="s">
        <v>36</v>
      </c>
    </row>
    <row r="53" spans="1:30" x14ac:dyDescent="0.25">
      <c r="A53">
        <v>2013</v>
      </c>
      <c r="B53" s="13">
        <v>3021</v>
      </c>
      <c r="C53" s="13">
        <v>3022</v>
      </c>
      <c r="D53" s="95" t="s">
        <v>78</v>
      </c>
      <c r="E53" s="95" t="s">
        <v>79</v>
      </c>
      <c r="F53" s="95" t="s">
        <v>81</v>
      </c>
      <c r="G53" s="96">
        <v>294</v>
      </c>
      <c r="H53" s="14">
        <v>41576</v>
      </c>
      <c r="I53" s="15" t="s">
        <v>52</v>
      </c>
      <c r="J53" s="13">
        <v>1935</v>
      </c>
      <c r="K53" s="13" t="s">
        <v>26</v>
      </c>
      <c r="L53" s="13" t="s">
        <v>27</v>
      </c>
      <c r="M53" s="13" t="s">
        <v>28</v>
      </c>
      <c r="N53" s="199"/>
      <c r="O53" s="199"/>
      <c r="P53" s="199"/>
      <c r="Q53" s="200"/>
      <c r="R53" s="13">
        <v>0</v>
      </c>
      <c r="S53" s="13">
        <v>0</v>
      </c>
      <c r="T53" s="13">
        <v>1</v>
      </c>
      <c r="U53" s="237"/>
      <c r="V53" s="237"/>
      <c r="W53" s="15" t="s">
        <v>29</v>
      </c>
      <c r="X53" s="13" t="s">
        <v>55</v>
      </c>
      <c r="Y53" s="15" t="s">
        <v>31</v>
      </c>
      <c r="Z53" s="13" t="s">
        <v>32</v>
      </c>
      <c r="AA53" s="13" t="s">
        <v>33</v>
      </c>
      <c r="AB53" s="15" t="s">
        <v>34</v>
      </c>
      <c r="AC53" s="15" t="s">
        <v>35</v>
      </c>
      <c r="AD53" s="13" t="s">
        <v>36</v>
      </c>
    </row>
    <row r="54" spans="1:30" x14ac:dyDescent="0.25">
      <c r="A54">
        <v>2014</v>
      </c>
      <c r="B54" s="13">
        <v>3021</v>
      </c>
      <c r="C54" s="13">
        <v>3022</v>
      </c>
      <c r="D54" s="95" t="s">
        <v>78</v>
      </c>
      <c r="E54" s="95" t="s">
        <v>79</v>
      </c>
      <c r="F54" s="95" t="s">
        <v>81</v>
      </c>
      <c r="G54" s="96">
        <v>295</v>
      </c>
      <c r="H54" s="14">
        <v>41992</v>
      </c>
      <c r="I54" s="15" t="s">
        <v>54</v>
      </c>
      <c r="J54" s="13">
        <v>1849</v>
      </c>
      <c r="K54" s="13" t="s">
        <v>26</v>
      </c>
      <c r="L54" s="13" t="s">
        <v>27</v>
      </c>
      <c r="M54" s="13" t="s">
        <v>28</v>
      </c>
      <c r="N54" s="199"/>
      <c r="O54" s="199"/>
      <c r="P54" s="199"/>
      <c r="Q54" s="200"/>
      <c r="R54" s="13">
        <v>0</v>
      </c>
      <c r="S54" s="13">
        <v>0</v>
      </c>
      <c r="T54" s="13">
        <v>1</v>
      </c>
      <c r="U54" s="237"/>
      <c r="V54" s="237"/>
      <c r="W54" s="15" t="s">
        <v>29</v>
      </c>
      <c r="X54" s="13" t="s">
        <v>55</v>
      </c>
      <c r="Y54" s="15" t="s">
        <v>40</v>
      </c>
      <c r="Z54" s="13" t="s">
        <v>32</v>
      </c>
      <c r="AA54" s="13" t="s">
        <v>33</v>
      </c>
      <c r="AB54" s="15" t="s">
        <v>34</v>
      </c>
      <c r="AC54" s="15" t="s">
        <v>35</v>
      </c>
      <c r="AD54" s="13" t="s">
        <v>36</v>
      </c>
    </row>
    <row r="55" spans="1:30" x14ac:dyDescent="0.25">
      <c r="A55">
        <v>2015</v>
      </c>
      <c r="B55" s="13">
        <v>3021</v>
      </c>
      <c r="C55" s="13">
        <v>3022</v>
      </c>
      <c r="D55" s="95" t="s">
        <v>78</v>
      </c>
      <c r="E55" s="95" t="s">
        <v>79</v>
      </c>
      <c r="F55" s="95" t="s">
        <v>81</v>
      </c>
      <c r="G55" s="96">
        <v>296</v>
      </c>
      <c r="H55" s="14">
        <v>42212</v>
      </c>
      <c r="I55" s="15" t="s">
        <v>25</v>
      </c>
      <c r="J55" s="13">
        <v>1050</v>
      </c>
      <c r="K55" s="13" t="s">
        <v>26</v>
      </c>
      <c r="L55" s="13" t="s">
        <v>27</v>
      </c>
      <c r="M55" s="13" t="s">
        <v>28</v>
      </c>
      <c r="N55" s="199"/>
      <c r="O55" s="199"/>
      <c r="P55" s="199"/>
      <c r="Q55" s="200"/>
      <c r="R55" s="13">
        <v>0</v>
      </c>
      <c r="S55" s="13">
        <v>1</v>
      </c>
      <c r="T55" s="13">
        <v>0</v>
      </c>
      <c r="U55" s="237"/>
      <c r="V55" s="237"/>
      <c r="W55" s="15" t="s">
        <v>29</v>
      </c>
      <c r="X55" s="13" t="s">
        <v>55</v>
      </c>
      <c r="Y55" s="15" t="s">
        <v>31</v>
      </c>
      <c r="Z55" s="13" t="s">
        <v>32</v>
      </c>
      <c r="AA55" s="13" t="s">
        <v>33</v>
      </c>
      <c r="AB55" s="15" t="s">
        <v>34</v>
      </c>
      <c r="AC55" s="15" t="s">
        <v>35</v>
      </c>
      <c r="AD55" s="15" t="s">
        <v>47</v>
      </c>
    </row>
    <row r="56" spans="1:30" x14ac:dyDescent="0.25">
      <c r="A56">
        <v>2013</v>
      </c>
      <c r="B56" s="5">
        <v>2026</v>
      </c>
      <c r="C56" s="5">
        <v>3016</v>
      </c>
      <c r="D56" s="95" t="s">
        <v>75</v>
      </c>
      <c r="E56" s="95" t="s">
        <v>82</v>
      </c>
      <c r="F56" s="95" t="s">
        <v>83</v>
      </c>
      <c r="G56" s="96">
        <v>686</v>
      </c>
      <c r="H56" s="6">
        <v>41282</v>
      </c>
      <c r="I56" s="7" t="s">
        <v>52</v>
      </c>
      <c r="J56" s="5">
        <v>1735</v>
      </c>
      <c r="K56" s="5" t="s">
        <v>26</v>
      </c>
      <c r="L56" s="5" t="s">
        <v>27</v>
      </c>
      <c r="M56" s="5" t="s">
        <v>28</v>
      </c>
      <c r="N56" s="199">
        <v>9800</v>
      </c>
      <c r="O56" s="199">
        <v>3</v>
      </c>
      <c r="P56" s="199">
        <v>3</v>
      </c>
      <c r="Q56" s="200">
        <f>P56/O56</f>
        <v>1</v>
      </c>
      <c r="R56" s="5">
        <v>0</v>
      </c>
      <c r="S56" s="5">
        <v>1</v>
      </c>
      <c r="T56" s="5">
        <v>0</v>
      </c>
      <c r="U56" s="237">
        <f>O56/(365*N56*7)*1000000</f>
        <v>0.11981309157713967</v>
      </c>
      <c r="V56" s="237">
        <f>P56/(365*N56*7)*1000000</f>
        <v>0.11981309157713967</v>
      </c>
      <c r="W56" s="7" t="s">
        <v>29</v>
      </c>
      <c r="X56" s="5" t="s">
        <v>55</v>
      </c>
      <c r="Y56" s="7" t="s">
        <v>31</v>
      </c>
      <c r="Z56" s="5" t="s">
        <v>32</v>
      </c>
      <c r="AA56" s="5" t="s">
        <v>33</v>
      </c>
      <c r="AB56" s="7" t="s">
        <v>34</v>
      </c>
      <c r="AC56" s="7" t="s">
        <v>35</v>
      </c>
      <c r="AD56" s="5" t="s">
        <v>36</v>
      </c>
    </row>
    <row r="57" spans="1:30" x14ac:dyDescent="0.25">
      <c r="A57">
        <v>2015</v>
      </c>
      <c r="B57" s="5">
        <v>2026</v>
      </c>
      <c r="C57" s="5">
        <v>3016</v>
      </c>
      <c r="D57" s="95" t="s">
        <v>75</v>
      </c>
      <c r="E57" s="95" t="s">
        <v>82</v>
      </c>
      <c r="F57" s="95" t="s">
        <v>83</v>
      </c>
      <c r="G57" s="96">
        <v>690</v>
      </c>
      <c r="H57" s="6">
        <v>42123</v>
      </c>
      <c r="I57" s="7" t="s">
        <v>44</v>
      </c>
      <c r="J57" s="5">
        <v>926</v>
      </c>
      <c r="K57" s="5" t="s">
        <v>26</v>
      </c>
      <c r="L57" s="5" t="s">
        <v>27</v>
      </c>
      <c r="M57" s="5" t="s">
        <v>28</v>
      </c>
      <c r="N57" s="199"/>
      <c r="O57" s="199"/>
      <c r="P57" s="199"/>
      <c r="Q57" s="200"/>
      <c r="R57" s="5">
        <v>0</v>
      </c>
      <c r="S57" s="5">
        <v>0</v>
      </c>
      <c r="T57" s="5">
        <v>1</v>
      </c>
      <c r="U57" s="237"/>
      <c r="V57" s="237"/>
      <c r="W57" s="7" t="s">
        <v>29</v>
      </c>
      <c r="X57" s="5" t="s">
        <v>55</v>
      </c>
      <c r="Y57" s="7" t="s">
        <v>31</v>
      </c>
      <c r="Z57" s="5" t="s">
        <v>32</v>
      </c>
      <c r="AA57" s="5" t="s">
        <v>33</v>
      </c>
      <c r="AB57" s="7" t="s">
        <v>34</v>
      </c>
      <c r="AC57" s="7" t="s">
        <v>35</v>
      </c>
      <c r="AD57" s="5" t="s">
        <v>36</v>
      </c>
    </row>
    <row r="58" spans="1:30" x14ac:dyDescent="0.25">
      <c r="B58" s="5">
        <v>2026</v>
      </c>
      <c r="C58" s="5">
        <v>3016</v>
      </c>
      <c r="D58" s="95" t="s">
        <v>75</v>
      </c>
      <c r="E58" s="95" t="s">
        <v>82</v>
      </c>
      <c r="F58" s="95" t="s">
        <v>83</v>
      </c>
      <c r="G58" s="96">
        <v>691</v>
      </c>
      <c r="H58" s="6">
        <v>42285</v>
      </c>
      <c r="I58" s="7" t="s">
        <v>37</v>
      </c>
      <c r="J58" s="5">
        <v>720</v>
      </c>
      <c r="K58" s="5" t="s">
        <v>26</v>
      </c>
      <c r="L58" s="5" t="s">
        <v>27</v>
      </c>
      <c r="M58" s="5" t="s">
        <v>28</v>
      </c>
      <c r="N58" s="199"/>
      <c r="O58" s="199"/>
      <c r="P58" s="199"/>
      <c r="Q58" s="200"/>
      <c r="R58" s="5">
        <v>0</v>
      </c>
      <c r="S58" s="5">
        <v>0</v>
      </c>
      <c r="T58" s="5">
        <v>1</v>
      </c>
      <c r="U58" s="237"/>
      <c r="V58" s="237"/>
      <c r="W58" s="7" t="s">
        <v>29</v>
      </c>
      <c r="X58" s="5" t="s">
        <v>65</v>
      </c>
      <c r="Y58" s="7" t="s">
        <v>31</v>
      </c>
      <c r="Z58" s="5" t="s">
        <v>32</v>
      </c>
      <c r="AA58" s="5" t="s">
        <v>33</v>
      </c>
      <c r="AB58" s="7" t="s">
        <v>34</v>
      </c>
      <c r="AC58" s="7" t="s">
        <v>35</v>
      </c>
      <c r="AD58" s="5" t="s">
        <v>36</v>
      </c>
    </row>
    <row r="59" spans="1:30" x14ac:dyDescent="0.25">
      <c r="A59">
        <v>2014</v>
      </c>
      <c r="B59" s="37">
        <v>3016</v>
      </c>
      <c r="C59" s="37">
        <v>3017</v>
      </c>
      <c r="D59" s="95" t="s">
        <v>75</v>
      </c>
      <c r="E59" s="95" t="s">
        <v>83</v>
      </c>
      <c r="F59" s="95" t="s">
        <v>76</v>
      </c>
      <c r="G59" s="96">
        <v>180</v>
      </c>
      <c r="H59" s="38">
        <v>41759</v>
      </c>
      <c r="I59" s="39" t="s">
        <v>44</v>
      </c>
      <c r="J59" s="37">
        <v>1739</v>
      </c>
      <c r="K59" s="37" t="s">
        <v>26</v>
      </c>
      <c r="L59" s="39" t="s">
        <v>38</v>
      </c>
      <c r="M59" s="37" t="s">
        <v>39</v>
      </c>
      <c r="N59" s="189">
        <v>7000</v>
      </c>
      <c r="O59" s="189">
        <v>1</v>
      </c>
      <c r="P59" s="189">
        <v>0</v>
      </c>
      <c r="Q59" s="190">
        <v>0</v>
      </c>
      <c r="R59" s="37">
        <v>0</v>
      </c>
      <c r="S59" s="37">
        <v>0</v>
      </c>
      <c r="T59" s="37">
        <v>0</v>
      </c>
      <c r="U59" s="191">
        <f>O59/(365*7*N59)*1000000</f>
        <v>5.5912776069331843E-2</v>
      </c>
      <c r="V59" s="191">
        <f>P59/(365*7*N59)*1000000</f>
        <v>0</v>
      </c>
      <c r="W59" s="39" t="s">
        <v>29</v>
      </c>
      <c r="X59" s="37" t="s">
        <v>55</v>
      </c>
      <c r="Y59" s="39" t="s">
        <v>40</v>
      </c>
      <c r="Z59" s="37" t="s">
        <v>32</v>
      </c>
      <c r="AA59" s="37" t="s">
        <v>33</v>
      </c>
      <c r="AB59" s="39" t="s">
        <v>34</v>
      </c>
      <c r="AC59" s="39" t="s">
        <v>35</v>
      </c>
      <c r="AD59" s="39" t="s">
        <v>43</v>
      </c>
    </row>
    <row r="60" spans="1:30" x14ac:dyDescent="0.25">
      <c r="A60">
        <v>2011</v>
      </c>
      <c r="B60" s="31">
        <v>3009</v>
      </c>
      <c r="C60" s="31">
        <v>3023</v>
      </c>
      <c r="D60" s="95" t="s">
        <v>78</v>
      </c>
      <c r="E60" s="95" t="s">
        <v>84</v>
      </c>
      <c r="F60" s="95" t="s">
        <v>80</v>
      </c>
      <c r="G60" s="96">
        <v>220</v>
      </c>
      <c r="H60" s="32">
        <v>40555</v>
      </c>
      <c r="I60" s="33" t="s">
        <v>44</v>
      </c>
      <c r="J60" s="31">
        <v>1109</v>
      </c>
      <c r="K60" s="31" t="s">
        <v>26</v>
      </c>
      <c r="L60" s="31" t="s">
        <v>27</v>
      </c>
      <c r="M60" s="31" t="s">
        <v>28</v>
      </c>
      <c r="N60" s="199">
        <v>18000</v>
      </c>
      <c r="O60" s="199">
        <v>11</v>
      </c>
      <c r="P60" s="199">
        <v>11</v>
      </c>
      <c r="Q60" s="200">
        <f>P60/O60</f>
        <v>1</v>
      </c>
      <c r="R60" s="31">
        <v>0</v>
      </c>
      <c r="S60" s="31">
        <v>0</v>
      </c>
      <c r="T60" s="31">
        <v>1</v>
      </c>
      <c r="U60" s="237">
        <f>O60/(365*7*N60)*1000000</f>
        <v>0.2391824309632529</v>
      </c>
      <c r="V60" s="237"/>
      <c r="W60" s="33" t="s">
        <v>29</v>
      </c>
      <c r="X60" s="31" t="s">
        <v>55</v>
      </c>
      <c r="Y60" s="33" t="s">
        <v>31</v>
      </c>
      <c r="Z60" s="31" t="s">
        <v>32</v>
      </c>
      <c r="AA60" s="31" t="s">
        <v>33</v>
      </c>
      <c r="AB60" s="33" t="s">
        <v>34</v>
      </c>
      <c r="AC60" s="33" t="s">
        <v>35</v>
      </c>
      <c r="AD60" s="31" t="s">
        <v>36</v>
      </c>
    </row>
    <row r="61" spans="1:30" x14ac:dyDescent="0.25">
      <c r="B61" s="31">
        <v>3009</v>
      </c>
      <c r="C61" s="31">
        <v>3023</v>
      </c>
      <c r="D61" s="95" t="s">
        <v>78</v>
      </c>
      <c r="E61" s="95" t="s">
        <v>84</v>
      </c>
      <c r="F61" s="95" t="s">
        <v>80</v>
      </c>
      <c r="G61" s="96">
        <v>222</v>
      </c>
      <c r="H61" s="32">
        <v>41185</v>
      </c>
      <c r="I61" s="33" t="s">
        <v>44</v>
      </c>
      <c r="J61" s="31">
        <v>815</v>
      </c>
      <c r="K61" s="31" t="s">
        <v>26</v>
      </c>
      <c r="L61" s="31" t="s">
        <v>27</v>
      </c>
      <c r="M61" s="31" t="s">
        <v>28</v>
      </c>
      <c r="N61" s="199"/>
      <c r="O61" s="199"/>
      <c r="P61" s="199"/>
      <c r="Q61" s="200"/>
      <c r="R61" s="31">
        <v>0</v>
      </c>
      <c r="S61" s="31">
        <v>0</v>
      </c>
      <c r="T61" s="31">
        <v>1</v>
      </c>
      <c r="U61" s="237"/>
      <c r="V61" s="237"/>
      <c r="W61" s="33" t="s">
        <v>29</v>
      </c>
      <c r="X61" s="31" t="s">
        <v>55</v>
      </c>
      <c r="Y61" s="33" t="s">
        <v>31</v>
      </c>
      <c r="Z61" s="31" t="s">
        <v>32</v>
      </c>
      <c r="AA61" s="31" t="s">
        <v>33</v>
      </c>
      <c r="AB61" s="33" t="s">
        <v>34</v>
      </c>
      <c r="AC61" s="33" t="s">
        <v>35</v>
      </c>
      <c r="AD61" s="31" t="s">
        <v>36</v>
      </c>
    </row>
    <row r="62" spans="1:30" x14ac:dyDescent="0.25">
      <c r="A62">
        <v>2013</v>
      </c>
      <c r="B62" s="31">
        <v>3009</v>
      </c>
      <c r="C62" s="31">
        <v>3023</v>
      </c>
      <c r="D62" s="95" t="s">
        <v>78</v>
      </c>
      <c r="E62" s="95" t="s">
        <v>84</v>
      </c>
      <c r="F62" s="95" t="s">
        <v>80</v>
      </c>
      <c r="G62" s="96">
        <v>223</v>
      </c>
      <c r="H62" s="32">
        <v>41468</v>
      </c>
      <c r="I62" s="33" t="s">
        <v>60</v>
      </c>
      <c r="J62" s="31">
        <v>1859</v>
      </c>
      <c r="K62" s="31" t="s">
        <v>26</v>
      </c>
      <c r="L62" s="31" t="s">
        <v>27</v>
      </c>
      <c r="M62" s="31" t="s">
        <v>28</v>
      </c>
      <c r="N62" s="199"/>
      <c r="O62" s="199"/>
      <c r="P62" s="199"/>
      <c r="Q62" s="200"/>
      <c r="R62" s="31">
        <v>0</v>
      </c>
      <c r="S62" s="31">
        <v>1</v>
      </c>
      <c r="T62" s="31">
        <v>0</v>
      </c>
      <c r="U62" s="237"/>
      <c r="V62" s="237"/>
      <c r="W62" s="33" t="s">
        <v>29</v>
      </c>
      <c r="X62" s="31" t="s">
        <v>55</v>
      </c>
      <c r="Y62" s="33" t="s">
        <v>31</v>
      </c>
      <c r="Z62" s="31" t="s">
        <v>32</v>
      </c>
      <c r="AA62" s="31" t="s">
        <v>33</v>
      </c>
      <c r="AB62" s="33" t="s">
        <v>34</v>
      </c>
      <c r="AC62" s="33" t="s">
        <v>35</v>
      </c>
      <c r="AD62" s="31" t="s">
        <v>36</v>
      </c>
    </row>
    <row r="63" spans="1:30" x14ac:dyDescent="0.25">
      <c r="B63" s="31">
        <v>3009</v>
      </c>
      <c r="C63" s="31">
        <v>3023</v>
      </c>
      <c r="D63" s="95" t="s">
        <v>78</v>
      </c>
      <c r="E63" s="95" t="s">
        <v>84</v>
      </c>
      <c r="F63" s="95" t="s">
        <v>80</v>
      </c>
      <c r="G63" s="96">
        <v>224</v>
      </c>
      <c r="H63" s="32">
        <v>41506</v>
      </c>
      <c r="I63" s="33" t="s">
        <v>52</v>
      </c>
      <c r="J63" s="31">
        <v>800</v>
      </c>
      <c r="K63" s="31" t="s">
        <v>26</v>
      </c>
      <c r="L63" s="31" t="s">
        <v>27</v>
      </c>
      <c r="M63" s="31" t="s">
        <v>28</v>
      </c>
      <c r="N63" s="199"/>
      <c r="O63" s="199"/>
      <c r="P63" s="199"/>
      <c r="Q63" s="200"/>
      <c r="R63" s="31">
        <v>0</v>
      </c>
      <c r="S63" s="31">
        <v>0</v>
      </c>
      <c r="T63" s="31">
        <v>1</v>
      </c>
      <c r="U63" s="237"/>
      <c r="V63" s="237"/>
      <c r="W63" s="33" t="s">
        <v>29</v>
      </c>
      <c r="X63" s="31" t="s">
        <v>55</v>
      </c>
      <c r="Y63" s="31" t="s">
        <v>64</v>
      </c>
      <c r="Z63" s="31" t="s">
        <v>32</v>
      </c>
      <c r="AA63" s="31" t="s">
        <v>33</v>
      </c>
      <c r="AB63" s="33" t="s">
        <v>34</v>
      </c>
      <c r="AC63" s="33" t="s">
        <v>35</v>
      </c>
      <c r="AD63" s="31" t="s">
        <v>36</v>
      </c>
    </row>
    <row r="64" spans="1:30" x14ac:dyDescent="0.25">
      <c r="A64">
        <v>2014</v>
      </c>
      <c r="B64" s="31">
        <v>3009</v>
      </c>
      <c r="C64" s="31">
        <v>3023</v>
      </c>
      <c r="D64" s="95" t="s">
        <v>78</v>
      </c>
      <c r="E64" s="95" t="s">
        <v>84</v>
      </c>
      <c r="F64" s="95" t="s">
        <v>80</v>
      </c>
      <c r="G64" s="96">
        <v>226</v>
      </c>
      <c r="H64" s="32">
        <v>41800</v>
      </c>
      <c r="I64" s="33" t="s">
        <v>52</v>
      </c>
      <c r="J64" s="31">
        <v>1236</v>
      </c>
      <c r="K64" s="31" t="s">
        <v>26</v>
      </c>
      <c r="L64" s="31" t="s">
        <v>27</v>
      </c>
      <c r="M64" s="31" t="s">
        <v>28</v>
      </c>
      <c r="N64" s="199"/>
      <c r="O64" s="199"/>
      <c r="P64" s="199"/>
      <c r="Q64" s="200"/>
      <c r="R64" s="31">
        <v>0</v>
      </c>
      <c r="S64" s="31">
        <v>0</v>
      </c>
      <c r="T64" s="31">
        <v>2</v>
      </c>
      <c r="U64" s="237"/>
      <c r="V64" s="237"/>
      <c r="W64" s="33" t="s">
        <v>29</v>
      </c>
      <c r="X64" s="31" t="s">
        <v>55</v>
      </c>
      <c r="Y64" s="33" t="s">
        <v>31</v>
      </c>
      <c r="Z64" s="31" t="s">
        <v>32</v>
      </c>
      <c r="AA64" s="31" t="s">
        <v>33</v>
      </c>
      <c r="AB64" s="33" t="s">
        <v>34</v>
      </c>
      <c r="AC64" s="33" t="s">
        <v>35</v>
      </c>
      <c r="AD64" s="33" t="s">
        <v>53</v>
      </c>
    </row>
    <row r="65" spans="1:30" x14ac:dyDescent="0.25">
      <c r="B65" s="31">
        <v>3009</v>
      </c>
      <c r="C65" s="31">
        <v>3023</v>
      </c>
      <c r="D65" s="95" t="s">
        <v>78</v>
      </c>
      <c r="E65" s="95" t="s">
        <v>84</v>
      </c>
      <c r="F65" s="95" t="s">
        <v>80</v>
      </c>
      <c r="G65" s="96">
        <v>227</v>
      </c>
      <c r="H65" s="32">
        <v>41724</v>
      </c>
      <c r="I65" s="33" t="s">
        <v>44</v>
      </c>
      <c r="J65" s="31">
        <v>725</v>
      </c>
      <c r="K65" s="31" t="s">
        <v>26</v>
      </c>
      <c r="L65" s="31" t="s">
        <v>27</v>
      </c>
      <c r="M65" s="31" t="s">
        <v>28</v>
      </c>
      <c r="N65" s="199"/>
      <c r="O65" s="199"/>
      <c r="P65" s="199"/>
      <c r="Q65" s="200"/>
      <c r="R65" s="31">
        <v>0</v>
      </c>
      <c r="S65" s="31">
        <v>0</v>
      </c>
      <c r="T65" s="31">
        <v>1</v>
      </c>
      <c r="U65" s="237"/>
      <c r="V65" s="237"/>
      <c r="W65" s="33" t="s">
        <v>29</v>
      </c>
      <c r="X65" s="31" t="s">
        <v>55</v>
      </c>
      <c r="Y65" s="33" t="s">
        <v>31</v>
      </c>
      <c r="Z65" s="31" t="s">
        <v>32</v>
      </c>
      <c r="AA65" s="31" t="s">
        <v>33</v>
      </c>
      <c r="AB65" s="33" t="s">
        <v>34</v>
      </c>
      <c r="AC65" s="33" t="s">
        <v>35</v>
      </c>
      <c r="AD65" s="31" t="s">
        <v>36</v>
      </c>
    </row>
    <row r="66" spans="1:30" x14ac:dyDescent="0.25">
      <c r="B66" s="31">
        <v>3009</v>
      </c>
      <c r="C66" s="31">
        <v>3023</v>
      </c>
      <c r="D66" s="95" t="s">
        <v>78</v>
      </c>
      <c r="E66" s="95" t="s">
        <v>84</v>
      </c>
      <c r="F66" s="95" t="s">
        <v>80</v>
      </c>
      <c r="G66" s="96">
        <v>228</v>
      </c>
      <c r="H66" s="32">
        <v>41746</v>
      </c>
      <c r="I66" s="33" t="s">
        <v>37</v>
      </c>
      <c r="J66" s="31">
        <v>1658</v>
      </c>
      <c r="K66" s="31" t="s">
        <v>26</v>
      </c>
      <c r="L66" s="31" t="s">
        <v>27</v>
      </c>
      <c r="M66" s="31" t="s">
        <v>28</v>
      </c>
      <c r="N66" s="199"/>
      <c r="O66" s="199"/>
      <c r="P66" s="199"/>
      <c r="Q66" s="200"/>
      <c r="R66" s="31">
        <v>0</v>
      </c>
      <c r="S66" s="31">
        <v>0</v>
      </c>
      <c r="T66" s="31">
        <v>1</v>
      </c>
      <c r="U66" s="237"/>
      <c r="V66" s="237"/>
      <c r="W66" s="33" t="s">
        <v>29</v>
      </c>
      <c r="X66" s="31" t="s">
        <v>65</v>
      </c>
      <c r="Y66" s="33" t="s">
        <v>31</v>
      </c>
      <c r="Z66" s="31" t="s">
        <v>32</v>
      </c>
      <c r="AA66" s="31" t="s">
        <v>33</v>
      </c>
      <c r="AB66" s="33" t="s">
        <v>34</v>
      </c>
      <c r="AC66" s="33" t="s">
        <v>35</v>
      </c>
      <c r="AD66" s="31" t="s">
        <v>36</v>
      </c>
    </row>
    <row r="67" spans="1:30" x14ac:dyDescent="0.25">
      <c r="B67" s="31">
        <v>3009</v>
      </c>
      <c r="C67" s="31">
        <v>3023</v>
      </c>
      <c r="D67" s="95" t="s">
        <v>78</v>
      </c>
      <c r="E67" s="95" t="s">
        <v>84</v>
      </c>
      <c r="F67" s="95" t="s">
        <v>80</v>
      </c>
      <c r="G67" s="96">
        <v>229</v>
      </c>
      <c r="H67" s="32">
        <v>41782</v>
      </c>
      <c r="I67" s="33" t="s">
        <v>54</v>
      </c>
      <c r="J67" s="31">
        <v>732</v>
      </c>
      <c r="K67" s="31" t="s">
        <v>26</v>
      </c>
      <c r="L67" s="33" t="s">
        <v>38</v>
      </c>
      <c r="M67" s="31" t="s">
        <v>39</v>
      </c>
      <c r="N67" s="199"/>
      <c r="O67" s="199"/>
      <c r="P67" s="199"/>
      <c r="Q67" s="200"/>
      <c r="R67" s="31">
        <v>0</v>
      </c>
      <c r="S67" s="31">
        <v>0</v>
      </c>
      <c r="T67" s="31">
        <v>1</v>
      </c>
      <c r="U67" s="237"/>
      <c r="V67" s="237"/>
      <c r="W67" s="33" t="s">
        <v>29</v>
      </c>
      <c r="X67" s="31" t="s">
        <v>55</v>
      </c>
      <c r="Y67" s="33" t="s">
        <v>40</v>
      </c>
      <c r="Z67" s="31" t="s">
        <v>32</v>
      </c>
      <c r="AA67" s="31" t="s">
        <v>33</v>
      </c>
      <c r="AB67" s="33" t="s">
        <v>34</v>
      </c>
      <c r="AC67" s="33" t="s">
        <v>35</v>
      </c>
      <c r="AD67" s="33" t="s">
        <v>43</v>
      </c>
    </row>
    <row r="68" spans="1:30" x14ac:dyDescent="0.25">
      <c r="A68">
        <v>2015</v>
      </c>
      <c r="B68" s="31">
        <v>3009</v>
      </c>
      <c r="C68" s="31">
        <v>3023</v>
      </c>
      <c r="D68" s="95" t="s">
        <v>78</v>
      </c>
      <c r="E68" s="95" t="s">
        <v>84</v>
      </c>
      <c r="F68" s="95" t="s">
        <v>80</v>
      </c>
      <c r="G68" s="96">
        <v>230</v>
      </c>
      <c r="H68" s="32">
        <v>42016</v>
      </c>
      <c r="I68" s="33" t="s">
        <v>25</v>
      </c>
      <c r="J68" s="31">
        <v>1302</v>
      </c>
      <c r="K68" s="31" t="s">
        <v>26</v>
      </c>
      <c r="L68" s="31" t="s">
        <v>27</v>
      </c>
      <c r="M68" s="31" t="s">
        <v>28</v>
      </c>
      <c r="N68" s="199"/>
      <c r="O68" s="199"/>
      <c r="P68" s="199"/>
      <c r="Q68" s="200"/>
      <c r="R68" s="31">
        <v>0</v>
      </c>
      <c r="S68" s="31">
        <v>0</v>
      </c>
      <c r="T68" s="31">
        <v>1</v>
      </c>
      <c r="U68" s="237"/>
      <c r="V68" s="237"/>
      <c r="W68" s="33" t="s">
        <v>29</v>
      </c>
      <c r="X68" s="31" t="s">
        <v>55</v>
      </c>
      <c r="Y68" s="33" t="s">
        <v>31</v>
      </c>
      <c r="Z68" s="31" t="s">
        <v>32</v>
      </c>
      <c r="AA68" s="31" t="s">
        <v>33</v>
      </c>
      <c r="AB68" s="33" t="s">
        <v>34</v>
      </c>
      <c r="AC68" s="33" t="s">
        <v>35</v>
      </c>
      <c r="AD68" s="31" t="s">
        <v>57</v>
      </c>
    </row>
    <row r="69" spans="1:30" x14ac:dyDescent="0.25">
      <c r="A69">
        <v>2016</v>
      </c>
      <c r="B69" s="31">
        <v>3009</v>
      </c>
      <c r="C69" s="31">
        <v>3023</v>
      </c>
      <c r="D69" s="95" t="s">
        <v>78</v>
      </c>
      <c r="E69" s="95" t="s">
        <v>84</v>
      </c>
      <c r="F69" s="95" t="s">
        <v>80</v>
      </c>
      <c r="G69" s="96">
        <v>231</v>
      </c>
      <c r="H69" s="32">
        <v>42516</v>
      </c>
      <c r="I69" s="33" t="s">
        <v>37</v>
      </c>
      <c r="J69" s="31">
        <v>1020</v>
      </c>
      <c r="K69" s="31" t="s">
        <v>26</v>
      </c>
      <c r="L69" s="31" t="s">
        <v>27</v>
      </c>
      <c r="M69" s="31" t="s">
        <v>28</v>
      </c>
      <c r="N69" s="199"/>
      <c r="O69" s="199"/>
      <c r="P69" s="199"/>
      <c r="Q69" s="200"/>
      <c r="R69" s="31">
        <v>0</v>
      </c>
      <c r="S69" s="31">
        <v>0</v>
      </c>
      <c r="T69" s="31">
        <v>1</v>
      </c>
      <c r="U69" s="237"/>
      <c r="V69" s="237"/>
      <c r="W69" s="33" t="s">
        <v>29</v>
      </c>
      <c r="X69" s="31" t="s">
        <v>55</v>
      </c>
      <c r="Y69" s="33" t="s">
        <v>31</v>
      </c>
      <c r="Z69" s="31" t="s">
        <v>32</v>
      </c>
      <c r="AA69" s="31" t="s">
        <v>33</v>
      </c>
      <c r="AB69" s="33" t="s">
        <v>34</v>
      </c>
      <c r="AC69" s="33" t="s">
        <v>35</v>
      </c>
      <c r="AD69" s="31" t="s">
        <v>36</v>
      </c>
    </row>
    <row r="70" spans="1:30" x14ac:dyDescent="0.25">
      <c r="B70" s="31">
        <v>3009</v>
      </c>
      <c r="C70" s="31">
        <v>3023</v>
      </c>
      <c r="D70" s="95" t="s">
        <v>78</v>
      </c>
      <c r="E70" s="95" t="s">
        <v>84</v>
      </c>
      <c r="F70" s="95" t="s">
        <v>80</v>
      </c>
      <c r="G70" s="96">
        <v>232</v>
      </c>
      <c r="H70" s="32">
        <v>42682</v>
      </c>
      <c r="I70" s="33" t="s">
        <v>52</v>
      </c>
      <c r="J70" s="31">
        <v>2309</v>
      </c>
      <c r="K70" s="31" t="s">
        <v>26</v>
      </c>
      <c r="L70" s="31" t="s">
        <v>27</v>
      </c>
      <c r="M70" s="31" t="s">
        <v>28</v>
      </c>
      <c r="N70" s="199"/>
      <c r="O70" s="199"/>
      <c r="P70" s="199"/>
      <c r="Q70" s="200"/>
      <c r="R70" s="31">
        <v>0</v>
      </c>
      <c r="S70" s="31">
        <v>0</v>
      </c>
      <c r="T70" s="31">
        <v>1</v>
      </c>
      <c r="U70" s="237"/>
      <c r="V70" s="237"/>
      <c r="W70" s="33" t="s">
        <v>29</v>
      </c>
      <c r="X70" s="31" t="s">
        <v>55</v>
      </c>
      <c r="Y70" s="33" t="s">
        <v>31</v>
      </c>
      <c r="Z70" s="31" t="s">
        <v>32</v>
      </c>
      <c r="AA70" s="31" t="s">
        <v>33</v>
      </c>
      <c r="AB70" s="33" t="s">
        <v>34</v>
      </c>
      <c r="AC70" s="33" t="s">
        <v>35</v>
      </c>
      <c r="AD70" s="33" t="s">
        <v>47</v>
      </c>
    </row>
    <row r="71" spans="1:30" x14ac:dyDescent="0.25">
      <c r="A71">
        <v>2014</v>
      </c>
      <c r="B71" s="54">
        <v>3007</v>
      </c>
      <c r="C71" s="54">
        <v>3008</v>
      </c>
      <c r="D71" s="95" t="s">
        <v>85</v>
      </c>
      <c r="E71" s="95" t="s">
        <v>90</v>
      </c>
      <c r="F71" s="95" t="s">
        <v>88</v>
      </c>
      <c r="G71" s="96">
        <v>281</v>
      </c>
      <c r="H71" s="55">
        <v>41969</v>
      </c>
      <c r="I71" s="56" t="s">
        <v>44</v>
      </c>
      <c r="J71" s="54">
        <v>830</v>
      </c>
      <c r="K71" s="54" t="s">
        <v>26</v>
      </c>
      <c r="L71" s="54" t="s">
        <v>27</v>
      </c>
      <c r="M71" s="54" t="s">
        <v>28</v>
      </c>
      <c r="N71" s="189">
        <v>7100</v>
      </c>
      <c r="O71" s="189">
        <v>1</v>
      </c>
      <c r="P71" s="189">
        <v>1</v>
      </c>
      <c r="Q71" s="190">
        <f>P71/O71</f>
        <v>1</v>
      </c>
      <c r="R71" s="54">
        <v>0</v>
      </c>
      <c r="S71" s="54">
        <v>0</v>
      </c>
      <c r="T71" s="54">
        <v>1</v>
      </c>
      <c r="U71" s="191">
        <f>O71/(365*7*N71)*1000000</f>
        <v>5.5125272181031394E-2</v>
      </c>
      <c r="V71" s="191">
        <f>P71/(365*7*N71)*1000000</f>
        <v>5.5125272181031394E-2</v>
      </c>
      <c r="W71" s="56" t="s">
        <v>29</v>
      </c>
      <c r="X71" s="54" t="s">
        <v>55</v>
      </c>
      <c r="Y71" s="56" t="s">
        <v>31</v>
      </c>
      <c r="Z71" s="54" t="s">
        <v>32</v>
      </c>
      <c r="AA71" s="54" t="s">
        <v>33</v>
      </c>
      <c r="AB71" s="56" t="s">
        <v>34</v>
      </c>
      <c r="AC71" s="56" t="s">
        <v>35</v>
      </c>
      <c r="AD71" s="54" t="s">
        <v>36</v>
      </c>
    </row>
    <row r="72" spans="1:30" x14ac:dyDescent="0.25">
      <c r="A72">
        <v>2012</v>
      </c>
      <c r="B72" s="61">
        <v>3020</v>
      </c>
      <c r="C72" s="61">
        <v>3029</v>
      </c>
      <c r="D72" s="95" t="s">
        <v>75</v>
      </c>
      <c r="E72" s="95" t="s">
        <v>78</v>
      </c>
      <c r="F72" s="95" t="s">
        <v>91</v>
      </c>
      <c r="G72" s="96">
        <v>240</v>
      </c>
      <c r="H72" s="62">
        <v>40946</v>
      </c>
      <c r="I72" s="63" t="s">
        <v>52</v>
      </c>
      <c r="J72" s="61">
        <v>1046</v>
      </c>
      <c r="K72" s="61" t="s">
        <v>26</v>
      </c>
      <c r="L72" s="61" t="s">
        <v>27</v>
      </c>
      <c r="M72" s="61" t="s">
        <v>28</v>
      </c>
      <c r="N72" s="189">
        <v>9100</v>
      </c>
      <c r="O72" s="189">
        <v>2</v>
      </c>
      <c r="P72" s="189">
        <v>2</v>
      </c>
      <c r="Q72" s="190">
        <f>P72/O72</f>
        <v>1</v>
      </c>
      <c r="R72" s="61">
        <v>0</v>
      </c>
      <c r="S72" s="61">
        <v>1</v>
      </c>
      <c r="T72" s="61">
        <v>0</v>
      </c>
      <c r="U72" s="191">
        <f>O72/(365*7*N72)*1000000</f>
        <v>8.6019655491279767E-2</v>
      </c>
      <c r="V72" s="191">
        <f>P72/(365*7*N72)*1000000</f>
        <v>8.6019655491279767E-2</v>
      </c>
      <c r="W72" s="63" t="s">
        <v>29</v>
      </c>
      <c r="X72" s="61" t="s">
        <v>55</v>
      </c>
      <c r="Y72" s="63" t="s">
        <v>31</v>
      </c>
      <c r="Z72" s="61" t="s">
        <v>32</v>
      </c>
      <c r="AA72" s="61" t="s">
        <v>33</v>
      </c>
      <c r="AB72" s="63" t="s">
        <v>34</v>
      </c>
      <c r="AC72" s="63" t="s">
        <v>35</v>
      </c>
      <c r="AD72" s="61" t="s">
        <v>36</v>
      </c>
    </row>
    <row r="73" spans="1:30" x14ac:dyDescent="0.25">
      <c r="A73">
        <v>2013</v>
      </c>
      <c r="B73" s="34">
        <v>3022</v>
      </c>
      <c r="C73" s="34">
        <v>3023</v>
      </c>
      <c r="D73" s="95" t="s">
        <v>78</v>
      </c>
      <c r="E73" s="95" t="s">
        <v>81</v>
      </c>
      <c r="F73" s="95" t="s">
        <v>80</v>
      </c>
      <c r="G73" s="96">
        <v>180</v>
      </c>
      <c r="H73" s="35">
        <v>41313</v>
      </c>
      <c r="I73" s="36" t="s">
        <v>54</v>
      </c>
      <c r="J73" s="34">
        <v>2120</v>
      </c>
      <c r="K73" s="34" t="s">
        <v>26</v>
      </c>
      <c r="L73" s="34" t="s">
        <v>27</v>
      </c>
      <c r="M73" s="34" t="s">
        <v>28</v>
      </c>
      <c r="N73" s="199">
        <v>15900</v>
      </c>
      <c r="O73" s="199">
        <v>2</v>
      </c>
      <c r="P73" s="199">
        <v>2</v>
      </c>
      <c r="Q73" s="200">
        <f>P73/O73</f>
        <v>1</v>
      </c>
      <c r="R73" s="34">
        <v>0</v>
      </c>
      <c r="S73" s="34">
        <v>0</v>
      </c>
      <c r="T73" s="34">
        <v>1</v>
      </c>
      <c r="U73" s="237">
        <f>O73/(365*7*N73)*1000000</f>
        <v>4.9231375155386531E-2</v>
      </c>
      <c r="V73" s="237">
        <f>P73/(365*7*N73)*1000000</f>
        <v>4.9231375155386531E-2</v>
      </c>
      <c r="W73" s="36" t="s">
        <v>29</v>
      </c>
      <c r="X73" s="34" t="s">
        <v>55</v>
      </c>
      <c r="Y73" s="36" t="s">
        <v>31</v>
      </c>
      <c r="Z73" s="34" t="s">
        <v>32</v>
      </c>
      <c r="AA73" s="34" t="s">
        <v>33</v>
      </c>
      <c r="AB73" s="36" t="s">
        <v>34</v>
      </c>
      <c r="AC73" s="36" t="s">
        <v>35</v>
      </c>
      <c r="AD73" s="34" t="s">
        <v>36</v>
      </c>
    </row>
    <row r="74" spans="1:30" x14ac:dyDescent="0.25">
      <c r="A74">
        <v>2015</v>
      </c>
      <c r="B74" s="34">
        <v>3022</v>
      </c>
      <c r="C74" s="34">
        <v>3023</v>
      </c>
      <c r="D74" s="95" t="s">
        <v>78</v>
      </c>
      <c r="E74" s="95" t="s">
        <v>81</v>
      </c>
      <c r="F74" s="95" t="s">
        <v>80</v>
      </c>
      <c r="G74" s="96">
        <v>181</v>
      </c>
      <c r="H74" s="35">
        <v>42178</v>
      </c>
      <c r="I74" s="36" t="s">
        <v>52</v>
      </c>
      <c r="J74" s="34">
        <v>635</v>
      </c>
      <c r="K74" s="34" t="s">
        <v>26</v>
      </c>
      <c r="L74" s="34" t="s">
        <v>27</v>
      </c>
      <c r="M74" s="34" t="s">
        <v>28</v>
      </c>
      <c r="N74" s="199"/>
      <c r="O74" s="199"/>
      <c r="P74" s="199"/>
      <c r="Q74" s="200"/>
      <c r="R74" s="34">
        <v>0</v>
      </c>
      <c r="S74" s="34">
        <v>1</v>
      </c>
      <c r="T74" s="34">
        <v>0</v>
      </c>
      <c r="U74" s="237"/>
      <c r="V74" s="237"/>
      <c r="W74" s="36" t="s">
        <v>29</v>
      </c>
      <c r="X74" s="34" t="s">
        <v>55</v>
      </c>
      <c r="Y74" s="36" t="s">
        <v>40</v>
      </c>
      <c r="Z74" s="34" t="s">
        <v>32</v>
      </c>
      <c r="AA74" s="34" t="s">
        <v>33</v>
      </c>
      <c r="AB74" s="36" t="s">
        <v>34</v>
      </c>
      <c r="AC74" s="36" t="s">
        <v>35</v>
      </c>
      <c r="AD74" s="36" t="s">
        <v>43</v>
      </c>
    </row>
    <row r="75" spans="1:30" ht="18.75" x14ac:dyDescent="0.25">
      <c r="M75" s="117" t="s">
        <v>106</v>
      </c>
      <c r="N75" s="118">
        <f t="shared" ref="N75:V75" si="3">AVERAGE(N46:N74)</f>
        <v>12312.5</v>
      </c>
      <c r="O75" s="118">
        <f>SUM(O46:O74)/29</f>
        <v>1.0344827586206897</v>
      </c>
      <c r="P75" s="118">
        <f>SUM(P46:P74)/29</f>
        <v>0.96551724137931039</v>
      </c>
      <c r="Q75" s="119">
        <f t="shared" si="3"/>
        <v>0.85</v>
      </c>
      <c r="R75" s="120">
        <f t="shared" si="3"/>
        <v>0</v>
      </c>
      <c r="S75" s="120">
        <f t="shared" si="3"/>
        <v>0.20689655172413793</v>
      </c>
      <c r="T75" s="120">
        <f t="shared" si="3"/>
        <v>0.7931034482758621</v>
      </c>
      <c r="U75" s="120">
        <f>SUM(U46:U74)/29</f>
        <v>2.9441579378852306E-2</v>
      </c>
      <c r="V75" s="120">
        <f>SUM(V46:V74)/29</f>
        <v>1.8360098200257455E-2</v>
      </c>
    </row>
    <row r="77" spans="1:30" x14ac:dyDescent="0.25">
      <c r="A77" s="110" t="s">
        <v>115</v>
      </c>
    </row>
    <row r="78" spans="1:30" x14ac:dyDescent="0.25">
      <c r="A78">
        <v>2014</v>
      </c>
      <c r="B78" s="61">
        <v>3020</v>
      </c>
      <c r="C78" s="61">
        <v>3029</v>
      </c>
      <c r="D78" s="95" t="s">
        <v>75</v>
      </c>
      <c r="E78" s="95" t="s">
        <v>78</v>
      </c>
      <c r="F78" s="95" t="s">
        <v>91</v>
      </c>
      <c r="G78" s="96">
        <v>241</v>
      </c>
      <c r="H78" s="62">
        <v>41952</v>
      </c>
      <c r="I78" s="63" t="s">
        <v>61</v>
      </c>
      <c r="J78" s="61">
        <v>1900</v>
      </c>
      <c r="K78" s="61" t="s">
        <v>26</v>
      </c>
      <c r="L78" s="61" t="s">
        <v>27</v>
      </c>
      <c r="M78" s="61" t="s">
        <v>28</v>
      </c>
      <c r="N78" s="105">
        <v>9100</v>
      </c>
      <c r="O78" s="105">
        <v>2</v>
      </c>
      <c r="P78" s="105">
        <v>2</v>
      </c>
      <c r="Q78" s="111">
        <f>P78/O78</f>
        <v>1</v>
      </c>
      <c r="R78" s="61">
        <v>0</v>
      </c>
      <c r="S78" s="61">
        <v>1</v>
      </c>
      <c r="T78" s="61">
        <v>0</v>
      </c>
      <c r="U78" s="126">
        <f>O78/(365*7*N78)*1000000</f>
        <v>8.6019655491279767E-2</v>
      </c>
      <c r="V78" s="126">
        <f>P78/(365*7*N78)*1000000</f>
        <v>8.6019655491279767E-2</v>
      </c>
      <c r="W78" s="63" t="s">
        <v>29</v>
      </c>
      <c r="X78" s="61" t="s">
        <v>55</v>
      </c>
      <c r="Y78" s="63" t="s">
        <v>31</v>
      </c>
      <c r="Z78" s="63" t="s">
        <v>2</v>
      </c>
      <c r="AA78" s="63" t="s">
        <v>49</v>
      </c>
      <c r="AB78" s="63" t="s">
        <v>34</v>
      </c>
      <c r="AC78" s="63" t="s">
        <v>35</v>
      </c>
      <c r="AD78" s="61" t="s">
        <v>36</v>
      </c>
    </row>
    <row r="79" spans="1:30" ht="18.75" x14ac:dyDescent="0.25">
      <c r="M79" s="117" t="s">
        <v>106</v>
      </c>
      <c r="N79" s="118">
        <f t="shared" ref="N79:V79" si="4">AVERAGE(N78)</f>
        <v>9100</v>
      </c>
      <c r="O79" s="118">
        <f t="shared" si="4"/>
        <v>2</v>
      </c>
      <c r="P79" s="118">
        <f t="shared" si="4"/>
        <v>2</v>
      </c>
      <c r="Q79" s="119">
        <f t="shared" si="4"/>
        <v>1</v>
      </c>
      <c r="R79" s="120">
        <f t="shared" si="4"/>
        <v>0</v>
      </c>
      <c r="S79" s="120">
        <f t="shared" si="4"/>
        <v>1</v>
      </c>
      <c r="T79" s="120">
        <f t="shared" si="4"/>
        <v>0</v>
      </c>
      <c r="U79" s="120">
        <f t="shared" si="4"/>
        <v>8.6019655491279767E-2</v>
      </c>
      <c r="V79" s="120">
        <f t="shared" si="4"/>
        <v>8.6019655491279767E-2</v>
      </c>
    </row>
    <row r="81" spans="1:30" x14ac:dyDescent="0.25">
      <c r="A81" s="110" t="s">
        <v>116</v>
      </c>
      <c r="Q81" s="116"/>
      <c r="U81" s="121"/>
      <c r="V81" s="121"/>
    </row>
    <row r="82" spans="1:30" x14ac:dyDescent="0.25">
      <c r="A82">
        <v>2016</v>
      </c>
      <c r="B82" s="34">
        <v>3022</v>
      </c>
      <c r="C82" s="34">
        <v>3023</v>
      </c>
      <c r="D82" s="95" t="s">
        <v>78</v>
      </c>
      <c r="E82" s="95" t="s">
        <v>81</v>
      </c>
      <c r="F82" s="95" t="s">
        <v>80</v>
      </c>
      <c r="G82" s="96">
        <v>182</v>
      </c>
      <c r="H82" s="35">
        <v>42667</v>
      </c>
      <c r="I82" s="36" t="s">
        <v>25</v>
      </c>
      <c r="J82" s="34">
        <v>1120</v>
      </c>
      <c r="K82" s="34" t="s">
        <v>26</v>
      </c>
      <c r="L82" s="36" t="s">
        <v>38</v>
      </c>
      <c r="M82" s="34" t="s">
        <v>39</v>
      </c>
      <c r="N82" s="96">
        <v>15900</v>
      </c>
      <c r="O82" s="112">
        <v>1</v>
      </c>
      <c r="P82" s="112">
        <v>0</v>
      </c>
      <c r="Q82" s="114">
        <f>P82/O82</f>
        <v>0</v>
      </c>
      <c r="R82" s="34">
        <v>0</v>
      </c>
      <c r="S82" s="34">
        <v>0</v>
      </c>
      <c r="T82" s="34">
        <v>0</v>
      </c>
      <c r="U82" s="121">
        <f>O82/(365*7*N82)*1000000</f>
        <v>2.4615687577693265E-2</v>
      </c>
      <c r="V82" s="121">
        <f>P82/(365*7*N82)*1000000</f>
        <v>0</v>
      </c>
      <c r="W82" s="36" t="s">
        <v>29</v>
      </c>
      <c r="X82" s="36" t="s">
        <v>58</v>
      </c>
      <c r="Y82" s="36" t="s">
        <v>31</v>
      </c>
      <c r="Z82" s="34" t="s">
        <v>32</v>
      </c>
      <c r="AA82" s="34" t="s">
        <v>33</v>
      </c>
      <c r="AB82" s="36" t="s">
        <v>34</v>
      </c>
      <c r="AC82" s="36" t="s">
        <v>35</v>
      </c>
      <c r="AD82" s="34" t="s">
        <v>36</v>
      </c>
    </row>
    <row r="83" spans="1:30" x14ac:dyDescent="0.25">
      <c r="A83">
        <v>2016</v>
      </c>
      <c r="B83" s="81">
        <v>2025</v>
      </c>
      <c r="C83" s="81">
        <v>2026</v>
      </c>
      <c r="D83" s="95" t="s">
        <v>75</v>
      </c>
      <c r="E83" s="95" t="s">
        <v>94</v>
      </c>
      <c r="F83" s="95" t="s">
        <v>82</v>
      </c>
      <c r="G83" s="81"/>
      <c r="H83" s="82">
        <v>42662</v>
      </c>
      <c r="I83" s="83" t="s">
        <v>44</v>
      </c>
      <c r="J83" s="81">
        <v>1130</v>
      </c>
      <c r="K83" s="81" t="s">
        <v>26</v>
      </c>
      <c r="L83" s="81" t="s">
        <v>27</v>
      </c>
      <c r="M83" s="81" t="s">
        <v>28</v>
      </c>
      <c r="N83" s="96">
        <v>6100</v>
      </c>
      <c r="O83" s="112">
        <v>1</v>
      </c>
      <c r="P83" s="112">
        <v>1</v>
      </c>
      <c r="Q83" s="114">
        <f>P83/O83</f>
        <v>1</v>
      </c>
      <c r="R83" s="81">
        <v>0</v>
      </c>
      <c r="S83" s="81">
        <v>0</v>
      </c>
      <c r="T83" s="81">
        <v>1</v>
      </c>
      <c r="U83" s="121">
        <f>O83/(365*7*N83)*1000000</f>
        <v>6.4162202046774253E-2</v>
      </c>
      <c r="V83" s="121">
        <f>P83/(365*7*N83)*1000000</f>
        <v>6.4162202046774253E-2</v>
      </c>
      <c r="W83" s="83" t="s">
        <v>29</v>
      </c>
      <c r="X83" s="83" t="s">
        <v>58</v>
      </c>
      <c r="Y83" s="83" t="s">
        <v>31</v>
      </c>
      <c r="Z83" s="81" t="s">
        <v>32</v>
      </c>
      <c r="AA83" s="81" t="s">
        <v>33</v>
      </c>
      <c r="AB83" s="83" t="s">
        <v>34</v>
      </c>
      <c r="AC83" s="83" t="s">
        <v>35</v>
      </c>
      <c r="AD83" s="81" t="s">
        <v>57</v>
      </c>
    </row>
    <row r="84" spans="1:30" x14ac:dyDescent="0.25">
      <c r="A84">
        <v>2014</v>
      </c>
      <c r="B84" s="78">
        <v>3010</v>
      </c>
      <c r="C84" s="78">
        <v>3011</v>
      </c>
      <c r="D84" s="95" t="s">
        <v>85</v>
      </c>
      <c r="E84" s="95" t="s">
        <v>87</v>
      </c>
      <c r="F84" s="95" t="s">
        <v>86</v>
      </c>
      <c r="G84" s="96">
        <v>840</v>
      </c>
      <c r="H84" s="79">
        <v>41934</v>
      </c>
      <c r="I84" s="80" t="s">
        <v>44</v>
      </c>
      <c r="J84" s="78">
        <v>1720</v>
      </c>
      <c r="K84" s="78" t="s">
        <v>26</v>
      </c>
      <c r="L84" s="78" t="s">
        <v>27</v>
      </c>
      <c r="M84" s="78" t="s">
        <v>28</v>
      </c>
      <c r="N84" s="96">
        <v>7000</v>
      </c>
      <c r="O84" s="112">
        <v>1</v>
      </c>
      <c r="P84" s="112">
        <v>1</v>
      </c>
      <c r="Q84" s="114">
        <f>P84/O84</f>
        <v>1</v>
      </c>
      <c r="R84" s="78">
        <v>0</v>
      </c>
      <c r="S84" s="78">
        <v>0</v>
      </c>
      <c r="T84" s="78">
        <v>1</v>
      </c>
      <c r="U84" s="121">
        <f>O84/(365*7*N84)*1000000</f>
        <v>5.5912776069331843E-2</v>
      </c>
      <c r="V84" s="121">
        <f>P84/(365*7*N84)*1000000</f>
        <v>5.5912776069331843E-2</v>
      </c>
      <c r="W84" s="80" t="s">
        <v>29</v>
      </c>
      <c r="X84" s="80" t="s">
        <v>58</v>
      </c>
      <c r="Y84" s="80" t="s">
        <v>40</v>
      </c>
      <c r="Z84" s="78" t="s">
        <v>32</v>
      </c>
      <c r="AA84" s="78" t="s">
        <v>33</v>
      </c>
      <c r="AB84" s="80" t="s">
        <v>34</v>
      </c>
      <c r="AC84" s="80" t="s">
        <v>35</v>
      </c>
      <c r="AD84" s="80" t="s">
        <v>43</v>
      </c>
    </row>
    <row r="85" spans="1:30" ht="18.75" x14ac:dyDescent="0.25">
      <c r="M85" s="117" t="s">
        <v>106</v>
      </c>
      <c r="N85" s="118">
        <f t="shared" ref="N85:V85" si="5">AVERAGE(N82:N84)</f>
        <v>9666.6666666666661</v>
      </c>
      <c r="O85" s="118">
        <f t="shared" si="5"/>
        <v>1</v>
      </c>
      <c r="P85" s="118">
        <f>SUM(P82:P84)/3</f>
        <v>0.66666666666666663</v>
      </c>
      <c r="Q85" s="119">
        <f t="shared" si="5"/>
        <v>0.66666666666666663</v>
      </c>
      <c r="R85" s="120">
        <f t="shared" si="5"/>
        <v>0</v>
      </c>
      <c r="S85" s="120">
        <f t="shared" si="5"/>
        <v>0</v>
      </c>
      <c r="T85" s="120">
        <f t="shared" si="5"/>
        <v>0.66666666666666663</v>
      </c>
      <c r="U85" s="120">
        <f>SUM(U82:U84)/3</f>
        <v>4.8230221897933113E-2</v>
      </c>
      <c r="V85" s="120">
        <f>SUM(V82:V84)/3</f>
        <v>4.0024992705368696E-2</v>
      </c>
    </row>
    <row r="87" spans="1:30" x14ac:dyDescent="0.25">
      <c r="A87" s="110" t="s">
        <v>117</v>
      </c>
      <c r="Q87" s="116"/>
      <c r="U87" s="121"/>
      <c r="V87" s="121"/>
    </row>
    <row r="88" spans="1:30" x14ac:dyDescent="0.25">
      <c r="A88">
        <v>2010</v>
      </c>
      <c r="B88" s="19">
        <v>3017</v>
      </c>
      <c r="C88" s="19">
        <v>3018</v>
      </c>
      <c r="D88" s="95" t="s">
        <v>75</v>
      </c>
      <c r="E88" s="95" t="s">
        <v>76</v>
      </c>
      <c r="F88" s="95" t="s">
        <v>77</v>
      </c>
      <c r="G88" s="96">
        <v>370</v>
      </c>
      <c r="H88" s="20">
        <v>40498</v>
      </c>
      <c r="I88" s="21" t="s">
        <v>44</v>
      </c>
      <c r="J88" s="19">
        <v>1130</v>
      </c>
      <c r="K88" s="22" t="s">
        <v>26</v>
      </c>
      <c r="L88" s="19" t="s">
        <v>27</v>
      </c>
      <c r="M88" s="19" t="s">
        <v>28</v>
      </c>
      <c r="N88" s="199">
        <v>9100</v>
      </c>
      <c r="O88" s="199">
        <v>2</v>
      </c>
      <c r="P88" s="199">
        <v>2</v>
      </c>
      <c r="Q88" s="200">
        <f>P88/O88</f>
        <v>1</v>
      </c>
      <c r="R88" s="19">
        <v>0</v>
      </c>
      <c r="S88" s="19">
        <v>0</v>
      </c>
      <c r="T88" s="19">
        <v>1</v>
      </c>
      <c r="U88" s="237">
        <f>O88/(365*7*N88)*1000000</f>
        <v>8.6019655491279767E-2</v>
      </c>
      <c r="V88" s="237">
        <f>P88/(365*7*N88)*1000000</f>
        <v>8.6019655491279767E-2</v>
      </c>
      <c r="W88" s="21" t="s">
        <v>29</v>
      </c>
      <c r="X88" s="21" t="s">
        <v>48</v>
      </c>
      <c r="Y88" s="21" t="s">
        <v>31</v>
      </c>
      <c r="Z88" s="19" t="s">
        <v>32</v>
      </c>
      <c r="AA88" s="19" t="s">
        <v>33</v>
      </c>
      <c r="AB88" s="21" t="s">
        <v>34</v>
      </c>
      <c r="AC88" s="21" t="s">
        <v>35</v>
      </c>
      <c r="AD88" s="19" t="s">
        <v>36</v>
      </c>
    </row>
    <row r="89" spans="1:30" x14ac:dyDescent="0.25">
      <c r="B89" s="19">
        <v>3017</v>
      </c>
      <c r="C89" s="19">
        <v>3018</v>
      </c>
      <c r="D89" s="95" t="s">
        <v>75</v>
      </c>
      <c r="E89" s="95" t="s">
        <v>76</v>
      </c>
      <c r="F89" s="95" t="s">
        <v>77</v>
      </c>
      <c r="G89" s="96">
        <v>372</v>
      </c>
      <c r="H89" s="20">
        <v>40884</v>
      </c>
      <c r="I89" s="21" t="s">
        <v>44</v>
      </c>
      <c r="J89" s="19">
        <v>1345</v>
      </c>
      <c r="K89" s="19" t="s">
        <v>26</v>
      </c>
      <c r="L89" s="21" t="s">
        <v>38</v>
      </c>
      <c r="M89" s="19" t="s">
        <v>39</v>
      </c>
      <c r="N89" s="199"/>
      <c r="O89" s="199"/>
      <c r="P89" s="199"/>
      <c r="Q89" s="200"/>
      <c r="R89" s="19">
        <v>0</v>
      </c>
      <c r="S89" s="19">
        <v>0</v>
      </c>
      <c r="T89" s="19">
        <v>1</v>
      </c>
      <c r="U89" s="237"/>
      <c r="V89" s="237"/>
      <c r="W89" s="21" t="s">
        <v>29</v>
      </c>
      <c r="X89" s="23" t="s">
        <v>48</v>
      </c>
      <c r="Y89" s="21" t="s">
        <v>40</v>
      </c>
      <c r="Z89" s="19" t="s">
        <v>32</v>
      </c>
      <c r="AA89" s="19" t="s">
        <v>33</v>
      </c>
      <c r="AB89" s="21" t="s">
        <v>34</v>
      </c>
      <c r="AC89" s="21" t="s">
        <v>35</v>
      </c>
      <c r="AD89" s="21" t="s">
        <v>43</v>
      </c>
    </row>
    <row r="90" spans="1:30" x14ac:dyDescent="0.25">
      <c r="A90">
        <v>2012</v>
      </c>
      <c r="B90" s="24">
        <v>3023</v>
      </c>
      <c r="C90" s="24"/>
      <c r="D90" s="24"/>
      <c r="E90" s="97" t="s">
        <v>78</v>
      </c>
      <c r="F90" s="97" t="s">
        <v>80</v>
      </c>
      <c r="G90" s="24"/>
      <c r="H90" s="25">
        <v>41247</v>
      </c>
      <c r="I90" s="26" t="s">
        <v>52</v>
      </c>
      <c r="J90" s="24">
        <v>830</v>
      </c>
      <c r="K90" s="24" t="s">
        <v>26</v>
      </c>
      <c r="L90" s="24" t="s">
        <v>27</v>
      </c>
      <c r="M90" s="24" t="s">
        <v>28</v>
      </c>
      <c r="N90" s="201">
        <v>33900</v>
      </c>
      <c r="O90" s="201">
        <v>2</v>
      </c>
      <c r="P90" s="201">
        <v>2</v>
      </c>
      <c r="Q90" s="202">
        <f>P90/O90</f>
        <v>1</v>
      </c>
      <c r="R90" s="24">
        <v>0</v>
      </c>
      <c r="S90" s="24">
        <v>0</v>
      </c>
      <c r="T90" s="24">
        <v>1</v>
      </c>
      <c r="U90" s="237">
        <f>O90/(365*7*N90)*1000000</f>
        <v>2.3090821975535275E-2</v>
      </c>
      <c r="V90" s="237">
        <f>P90/(365*7*N90)*1000000</f>
        <v>2.3090821975535275E-2</v>
      </c>
      <c r="W90" s="26" t="s">
        <v>29</v>
      </c>
      <c r="X90" s="28" t="s">
        <v>48</v>
      </c>
      <c r="Y90" s="26" t="s">
        <v>31</v>
      </c>
      <c r="Z90" s="26" t="s">
        <v>41</v>
      </c>
      <c r="AA90" s="24" t="s">
        <v>42</v>
      </c>
      <c r="AB90" s="26" t="s">
        <v>34</v>
      </c>
      <c r="AC90" s="24" t="s">
        <v>46</v>
      </c>
      <c r="AD90" s="24" t="s">
        <v>36</v>
      </c>
    </row>
    <row r="91" spans="1:30" x14ac:dyDescent="0.25">
      <c r="B91" s="24">
        <v>3023</v>
      </c>
      <c r="C91" s="24"/>
      <c r="D91" s="24"/>
      <c r="E91" s="97" t="s">
        <v>78</v>
      </c>
      <c r="F91" s="97" t="s">
        <v>80</v>
      </c>
      <c r="G91" s="24"/>
      <c r="H91" s="25">
        <v>41262</v>
      </c>
      <c r="I91" s="26" t="s">
        <v>44</v>
      </c>
      <c r="J91" s="24">
        <v>740</v>
      </c>
      <c r="K91" s="24" t="s">
        <v>26</v>
      </c>
      <c r="L91" s="26" t="s">
        <v>38</v>
      </c>
      <c r="M91" s="24" t="s">
        <v>39</v>
      </c>
      <c r="N91" s="201"/>
      <c r="O91" s="201"/>
      <c r="P91" s="201"/>
      <c r="Q91" s="202"/>
      <c r="R91" s="24">
        <v>0</v>
      </c>
      <c r="S91" s="24">
        <v>0</v>
      </c>
      <c r="T91" s="24">
        <v>1</v>
      </c>
      <c r="U91" s="237"/>
      <c r="V91" s="237"/>
      <c r="W91" s="26" t="s">
        <v>29</v>
      </c>
      <c r="X91" s="28" t="s">
        <v>48</v>
      </c>
      <c r="Y91" s="26" t="s">
        <v>31</v>
      </c>
      <c r="Z91" s="26" t="s">
        <v>41</v>
      </c>
      <c r="AA91" s="24" t="s">
        <v>42</v>
      </c>
      <c r="AB91" s="26" t="s">
        <v>34</v>
      </c>
      <c r="AC91" s="24" t="s">
        <v>46</v>
      </c>
      <c r="AD91" s="24" t="s">
        <v>36</v>
      </c>
    </row>
    <row r="92" spans="1:30" x14ac:dyDescent="0.25">
      <c r="A92">
        <v>2011</v>
      </c>
      <c r="B92" s="13">
        <v>3021</v>
      </c>
      <c r="C92" s="13">
        <v>3022</v>
      </c>
      <c r="D92" s="95" t="s">
        <v>78</v>
      </c>
      <c r="E92" s="95" t="s">
        <v>79</v>
      </c>
      <c r="F92" s="95" t="s">
        <v>81</v>
      </c>
      <c r="G92" s="96">
        <v>292</v>
      </c>
      <c r="H92" s="14">
        <v>40765</v>
      </c>
      <c r="I92" s="15" t="s">
        <v>44</v>
      </c>
      <c r="J92" s="13">
        <v>1113</v>
      </c>
      <c r="K92" s="13" t="s">
        <v>26</v>
      </c>
      <c r="L92" s="13" t="s">
        <v>27</v>
      </c>
      <c r="M92" s="13" t="s">
        <v>28</v>
      </c>
      <c r="N92" s="199">
        <v>16700</v>
      </c>
      <c r="O92" s="199">
        <v>2</v>
      </c>
      <c r="P92" s="199">
        <v>2</v>
      </c>
      <c r="Q92" s="200">
        <f>P92/O92</f>
        <v>1</v>
      </c>
      <c r="R92" s="13">
        <v>1</v>
      </c>
      <c r="S92" s="13">
        <v>0</v>
      </c>
      <c r="T92" s="13">
        <v>0</v>
      </c>
      <c r="U92" s="237">
        <f>O92/(365*7*N92)*1000000</f>
        <v>4.6872985926385974E-2</v>
      </c>
      <c r="V92" s="237">
        <f>P92/(365*7*N92)*1000000</f>
        <v>4.6872985926385974E-2</v>
      </c>
      <c r="W92" s="15" t="s">
        <v>29</v>
      </c>
      <c r="X92" s="18" t="s">
        <v>48</v>
      </c>
      <c r="Y92" s="15" t="s">
        <v>31</v>
      </c>
      <c r="Z92" s="13" t="s">
        <v>32</v>
      </c>
      <c r="AA92" s="13" t="s">
        <v>33</v>
      </c>
      <c r="AB92" s="15" t="s">
        <v>34</v>
      </c>
      <c r="AC92" s="15" t="s">
        <v>35</v>
      </c>
      <c r="AD92" s="13" t="s">
        <v>36</v>
      </c>
    </row>
    <row r="93" spans="1:30" x14ac:dyDescent="0.25">
      <c r="A93">
        <v>2012</v>
      </c>
      <c r="B93" s="13">
        <v>3021</v>
      </c>
      <c r="C93" s="13">
        <v>3022</v>
      </c>
      <c r="D93" s="95" t="s">
        <v>78</v>
      </c>
      <c r="E93" s="95" t="s">
        <v>79</v>
      </c>
      <c r="F93" s="95" t="s">
        <v>81</v>
      </c>
      <c r="G93" s="96">
        <v>293</v>
      </c>
      <c r="H93" s="14">
        <v>41081</v>
      </c>
      <c r="I93" s="15" t="s">
        <v>37</v>
      </c>
      <c r="J93" s="13">
        <v>1420</v>
      </c>
      <c r="K93" s="13" t="s">
        <v>26</v>
      </c>
      <c r="L93" s="13" t="s">
        <v>27</v>
      </c>
      <c r="M93" s="13" t="s">
        <v>28</v>
      </c>
      <c r="N93" s="199"/>
      <c r="O93" s="199"/>
      <c r="P93" s="199"/>
      <c r="Q93" s="200"/>
      <c r="R93" s="13">
        <v>0</v>
      </c>
      <c r="S93" s="13">
        <v>0</v>
      </c>
      <c r="T93" s="13">
        <v>1</v>
      </c>
      <c r="U93" s="237"/>
      <c r="V93" s="237"/>
      <c r="W93" s="15" t="s">
        <v>29</v>
      </c>
      <c r="X93" s="18" t="s">
        <v>48</v>
      </c>
      <c r="Y93" s="15" t="s">
        <v>31</v>
      </c>
      <c r="Z93" s="13" t="s">
        <v>32</v>
      </c>
      <c r="AA93" s="13" t="s">
        <v>33</v>
      </c>
      <c r="AB93" s="15" t="s">
        <v>34</v>
      </c>
      <c r="AC93" s="15" t="s">
        <v>35</v>
      </c>
      <c r="AD93" s="13" t="s">
        <v>36</v>
      </c>
    </row>
    <row r="94" spans="1:30" x14ac:dyDescent="0.25">
      <c r="A94">
        <v>2010</v>
      </c>
      <c r="B94" s="5">
        <v>2026</v>
      </c>
      <c r="C94" s="5">
        <v>3016</v>
      </c>
      <c r="D94" s="95" t="s">
        <v>75</v>
      </c>
      <c r="E94" s="95" t="s">
        <v>82</v>
      </c>
      <c r="F94" s="95" t="s">
        <v>83</v>
      </c>
      <c r="G94" s="96">
        <v>680</v>
      </c>
      <c r="H94" s="6">
        <v>40485</v>
      </c>
      <c r="I94" s="7" t="s">
        <v>37</v>
      </c>
      <c r="J94" s="5">
        <v>2054</v>
      </c>
      <c r="K94" s="8" t="s">
        <v>26</v>
      </c>
      <c r="L94" s="5" t="s">
        <v>27</v>
      </c>
      <c r="M94" s="5" t="s">
        <v>28</v>
      </c>
      <c r="N94" s="199">
        <v>9800</v>
      </c>
      <c r="O94" s="199">
        <v>6</v>
      </c>
      <c r="P94" s="199">
        <v>6</v>
      </c>
      <c r="Q94" s="200">
        <f>P94/O94</f>
        <v>1</v>
      </c>
      <c r="R94" s="5">
        <v>0</v>
      </c>
      <c r="S94" s="5">
        <v>0</v>
      </c>
      <c r="T94" s="5">
        <v>1</v>
      </c>
      <c r="U94" s="237">
        <f>O94/(365*7*N94)*1000000</f>
        <v>0.23962618315427933</v>
      </c>
      <c r="V94" s="237">
        <f>P94/(365*7*N94)*1000000</f>
        <v>0.23962618315427933</v>
      </c>
      <c r="W94" s="7" t="s">
        <v>29</v>
      </c>
      <c r="X94" s="7" t="s">
        <v>48</v>
      </c>
      <c r="Y94" s="7" t="s">
        <v>40</v>
      </c>
      <c r="Z94" s="7" t="s">
        <v>41</v>
      </c>
      <c r="AA94" s="5" t="s">
        <v>42</v>
      </c>
      <c r="AB94" s="7" t="s">
        <v>34</v>
      </c>
      <c r="AC94" s="5" t="s">
        <v>46</v>
      </c>
      <c r="AD94" s="5" t="s">
        <v>36</v>
      </c>
    </row>
    <row r="95" spans="1:30" x14ac:dyDescent="0.25">
      <c r="B95" s="5">
        <v>2026</v>
      </c>
      <c r="C95" s="5">
        <v>3016</v>
      </c>
      <c r="D95" s="95" t="s">
        <v>75</v>
      </c>
      <c r="E95" s="95" t="s">
        <v>82</v>
      </c>
      <c r="F95" s="95" t="s">
        <v>83</v>
      </c>
      <c r="G95" s="96">
        <v>683</v>
      </c>
      <c r="H95" s="6">
        <v>40687</v>
      </c>
      <c r="I95" s="7" t="s">
        <v>52</v>
      </c>
      <c r="J95" s="5">
        <v>950</v>
      </c>
      <c r="K95" s="5" t="s">
        <v>26</v>
      </c>
      <c r="L95" s="5" t="s">
        <v>27</v>
      </c>
      <c r="M95" s="5" t="s">
        <v>28</v>
      </c>
      <c r="N95" s="199"/>
      <c r="O95" s="199"/>
      <c r="P95" s="199"/>
      <c r="Q95" s="200"/>
      <c r="R95" s="5">
        <v>0</v>
      </c>
      <c r="S95" s="5">
        <v>0</v>
      </c>
      <c r="T95" s="5">
        <v>1</v>
      </c>
      <c r="U95" s="237"/>
      <c r="V95" s="237"/>
      <c r="W95" s="7" t="s">
        <v>29</v>
      </c>
      <c r="X95" s="29" t="s">
        <v>48</v>
      </c>
      <c r="Y95" s="7" t="s">
        <v>31</v>
      </c>
      <c r="Z95" s="7" t="s">
        <v>41</v>
      </c>
      <c r="AA95" s="5" t="s">
        <v>42</v>
      </c>
      <c r="AB95" s="7" t="s">
        <v>34</v>
      </c>
      <c r="AC95" s="5" t="s">
        <v>56</v>
      </c>
      <c r="AD95" s="5" t="s">
        <v>36</v>
      </c>
    </row>
    <row r="96" spans="1:30" x14ac:dyDescent="0.25">
      <c r="A96">
        <v>2012</v>
      </c>
      <c r="B96" s="5">
        <v>2026</v>
      </c>
      <c r="C96" s="5">
        <v>3016</v>
      </c>
      <c r="D96" s="95" t="s">
        <v>75</v>
      </c>
      <c r="E96" s="95" t="s">
        <v>82</v>
      </c>
      <c r="F96" s="95" t="s">
        <v>83</v>
      </c>
      <c r="G96" s="96">
        <v>684</v>
      </c>
      <c r="H96" s="6">
        <v>40927</v>
      </c>
      <c r="I96" s="7" t="s">
        <v>37</v>
      </c>
      <c r="J96" s="5">
        <v>1640</v>
      </c>
      <c r="K96" s="5" t="s">
        <v>26</v>
      </c>
      <c r="L96" s="5" t="s">
        <v>27</v>
      </c>
      <c r="M96" s="5" t="s">
        <v>28</v>
      </c>
      <c r="N96" s="199"/>
      <c r="O96" s="199"/>
      <c r="P96" s="199"/>
      <c r="Q96" s="200"/>
      <c r="R96" s="5">
        <v>0</v>
      </c>
      <c r="S96" s="5">
        <v>1</v>
      </c>
      <c r="T96" s="5">
        <v>0</v>
      </c>
      <c r="U96" s="237"/>
      <c r="V96" s="237"/>
      <c r="W96" s="7" t="s">
        <v>29</v>
      </c>
      <c r="X96" s="29" t="s">
        <v>48</v>
      </c>
      <c r="Y96" s="7" t="s">
        <v>31</v>
      </c>
      <c r="Z96" s="5" t="s">
        <v>32</v>
      </c>
      <c r="AA96" s="5" t="s">
        <v>33</v>
      </c>
      <c r="AB96" s="7" t="s">
        <v>34</v>
      </c>
      <c r="AC96" s="7" t="s">
        <v>35</v>
      </c>
      <c r="AD96" s="5" t="s">
        <v>36</v>
      </c>
    </row>
    <row r="97" spans="1:30" x14ac:dyDescent="0.25">
      <c r="B97" s="5">
        <v>2026</v>
      </c>
      <c r="C97" s="5">
        <v>3016</v>
      </c>
      <c r="D97" s="95" t="s">
        <v>75</v>
      </c>
      <c r="E97" s="95" t="s">
        <v>82</v>
      </c>
      <c r="F97" s="95" t="s">
        <v>83</v>
      </c>
      <c r="G97" s="96">
        <v>685</v>
      </c>
      <c r="H97" s="6">
        <v>41152</v>
      </c>
      <c r="I97" s="7" t="s">
        <v>54</v>
      </c>
      <c r="J97" s="5">
        <v>555</v>
      </c>
      <c r="K97" s="5" t="s">
        <v>26</v>
      </c>
      <c r="L97" s="5" t="s">
        <v>27</v>
      </c>
      <c r="M97" s="5" t="s">
        <v>28</v>
      </c>
      <c r="N97" s="199"/>
      <c r="O97" s="199"/>
      <c r="P97" s="199"/>
      <c r="Q97" s="200"/>
      <c r="R97" s="5">
        <v>0</v>
      </c>
      <c r="S97" s="5">
        <v>0</v>
      </c>
      <c r="T97" s="5">
        <v>1</v>
      </c>
      <c r="U97" s="237"/>
      <c r="V97" s="237"/>
      <c r="W97" s="7" t="s">
        <v>29</v>
      </c>
      <c r="X97" s="29" t="s">
        <v>48</v>
      </c>
      <c r="Y97" s="7" t="s">
        <v>31</v>
      </c>
      <c r="Z97" s="7" t="s">
        <v>41</v>
      </c>
      <c r="AA97" s="5" t="s">
        <v>42</v>
      </c>
      <c r="AB97" s="7" t="s">
        <v>34</v>
      </c>
      <c r="AC97" s="5" t="s">
        <v>46</v>
      </c>
      <c r="AD97" s="7" t="s">
        <v>47</v>
      </c>
    </row>
    <row r="98" spans="1:30" x14ac:dyDescent="0.25">
      <c r="A98">
        <v>2014</v>
      </c>
      <c r="B98" s="41">
        <v>2026</v>
      </c>
      <c r="C98" s="41">
        <v>3016</v>
      </c>
      <c r="D98" s="95" t="s">
        <v>75</v>
      </c>
      <c r="E98" s="95" t="s">
        <v>82</v>
      </c>
      <c r="F98" s="95" t="s">
        <v>83</v>
      </c>
      <c r="G98" s="96">
        <v>688</v>
      </c>
      <c r="H98" s="42">
        <v>41656</v>
      </c>
      <c r="I98" s="43" t="s">
        <v>54</v>
      </c>
      <c r="J98" s="41">
        <v>2010</v>
      </c>
      <c r="K98" s="41" t="s">
        <v>26</v>
      </c>
      <c r="L98" s="41" t="s">
        <v>27</v>
      </c>
      <c r="M98" s="41" t="s">
        <v>28</v>
      </c>
      <c r="N98" s="199"/>
      <c r="O98" s="199"/>
      <c r="P98" s="199"/>
      <c r="Q98" s="200"/>
      <c r="R98" s="41">
        <v>0</v>
      </c>
      <c r="S98" s="41">
        <v>0</v>
      </c>
      <c r="T98" s="41">
        <v>1</v>
      </c>
      <c r="U98" s="237"/>
      <c r="V98" s="237"/>
      <c r="W98" s="43" t="s">
        <v>29</v>
      </c>
      <c r="X98" s="44" t="s">
        <v>48</v>
      </c>
      <c r="Y98" s="43" t="s">
        <v>31</v>
      </c>
      <c r="Z98" s="41" t="s">
        <v>32</v>
      </c>
      <c r="AA98" s="41" t="s">
        <v>33</v>
      </c>
      <c r="AB98" s="43" t="s">
        <v>34</v>
      </c>
      <c r="AC98" s="43" t="s">
        <v>35</v>
      </c>
      <c r="AD98" s="41" t="s">
        <v>36</v>
      </c>
    </row>
    <row r="99" spans="1:30" x14ac:dyDescent="0.25">
      <c r="B99" s="5">
        <v>2026</v>
      </c>
      <c r="C99" s="5">
        <v>3016</v>
      </c>
      <c r="D99" s="95" t="s">
        <v>75</v>
      </c>
      <c r="E99" s="95" t="s">
        <v>82</v>
      </c>
      <c r="F99" s="95" t="s">
        <v>83</v>
      </c>
      <c r="G99" s="96">
        <v>689</v>
      </c>
      <c r="H99" s="6">
        <v>41900</v>
      </c>
      <c r="I99" s="7" t="s">
        <v>37</v>
      </c>
      <c r="J99" s="5">
        <v>2117</v>
      </c>
      <c r="K99" s="5" t="s">
        <v>26</v>
      </c>
      <c r="L99" s="5" t="s">
        <v>27</v>
      </c>
      <c r="M99" s="5" t="s">
        <v>59</v>
      </c>
      <c r="N99" s="199"/>
      <c r="O99" s="199"/>
      <c r="P99" s="199"/>
      <c r="Q99" s="200"/>
      <c r="R99" s="5">
        <v>0</v>
      </c>
      <c r="S99" s="5">
        <v>0</v>
      </c>
      <c r="T99" s="5">
        <v>1</v>
      </c>
      <c r="U99" s="237"/>
      <c r="V99" s="237"/>
      <c r="W99" s="7" t="s">
        <v>29</v>
      </c>
      <c r="X99" s="29" t="s">
        <v>48</v>
      </c>
      <c r="Y99" s="7" t="s">
        <v>40</v>
      </c>
      <c r="Z99" s="7" t="s">
        <v>41</v>
      </c>
      <c r="AA99" s="5" t="s">
        <v>42</v>
      </c>
      <c r="AB99" s="7" t="s">
        <v>34</v>
      </c>
      <c r="AC99" s="5" t="s">
        <v>56</v>
      </c>
      <c r="AD99" s="5" t="s">
        <v>36</v>
      </c>
    </row>
    <row r="100" spans="1:30" x14ac:dyDescent="0.25">
      <c r="A100">
        <v>2013</v>
      </c>
      <c r="B100" s="31">
        <v>3009</v>
      </c>
      <c r="C100" s="31">
        <v>3023</v>
      </c>
      <c r="D100" s="95" t="s">
        <v>78</v>
      </c>
      <c r="E100" s="95" t="s">
        <v>84</v>
      </c>
      <c r="F100" s="95" t="s">
        <v>80</v>
      </c>
      <c r="G100" s="96">
        <v>225</v>
      </c>
      <c r="H100" s="32">
        <v>41523</v>
      </c>
      <c r="I100" s="33" t="s">
        <v>54</v>
      </c>
      <c r="J100" s="31">
        <v>1725</v>
      </c>
      <c r="K100" s="31" t="s">
        <v>26</v>
      </c>
      <c r="L100" s="31" t="s">
        <v>27</v>
      </c>
      <c r="M100" s="31" t="s">
        <v>28</v>
      </c>
      <c r="N100" s="189">
        <v>18000</v>
      </c>
      <c r="O100" s="189">
        <v>1</v>
      </c>
      <c r="P100" s="189">
        <v>1</v>
      </c>
      <c r="Q100" s="190">
        <f t="shared" ref="Q100:Q105" si="6">P100/O100</f>
        <v>1</v>
      </c>
      <c r="R100" s="31">
        <v>0</v>
      </c>
      <c r="S100" s="31">
        <v>0</v>
      </c>
      <c r="T100" s="31">
        <v>1</v>
      </c>
      <c r="U100" s="191">
        <f t="shared" ref="U100:U105" si="7">O100/(365*7*N100)*1000000</f>
        <v>2.1743857360295719E-2</v>
      </c>
      <c r="V100" s="191">
        <f t="shared" ref="V100:V105" si="8">P100/(365*7*N100)*1000000</f>
        <v>2.1743857360295719E-2</v>
      </c>
      <c r="W100" s="33" t="s">
        <v>29</v>
      </c>
      <c r="X100" s="48" t="s">
        <v>48</v>
      </c>
      <c r="Y100" s="33" t="s">
        <v>31</v>
      </c>
      <c r="Z100" s="33" t="s">
        <v>41</v>
      </c>
      <c r="AA100" s="31" t="s">
        <v>42</v>
      </c>
      <c r="AB100" s="33" t="s">
        <v>34</v>
      </c>
      <c r="AC100" s="31" t="s">
        <v>56</v>
      </c>
      <c r="AD100" s="31" t="s">
        <v>36</v>
      </c>
    </row>
    <row r="101" spans="1:30" x14ac:dyDescent="0.25">
      <c r="A101">
        <v>2015</v>
      </c>
      <c r="B101" s="49">
        <v>3011</v>
      </c>
      <c r="C101" s="49"/>
      <c r="D101" s="49"/>
      <c r="E101" s="97" t="s">
        <v>85</v>
      </c>
      <c r="F101" s="97" t="s">
        <v>86</v>
      </c>
      <c r="G101" s="49"/>
      <c r="H101" s="50">
        <v>42285</v>
      </c>
      <c r="I101" s="51" t="s">
        <v>37</v>
      </c>
      <c r="J101" s="49">
        <v>705</v>
      </c>
      <c r="K101" s="49" t="s">
        <v>26</v>
      </c>
      <c r="L101" s="49" t="s">
        <v>27</v>
      </c>
      <c r="M101" s="49" t="s">
        <v>28</v>
      </c>
      <c r="N101" s="188">
        <v>15600</v>
      </c>
      <c r="O101" s="189">
        <v>1</v>
      </c>
      <c r="P101" s="189">
        <v>1</v>
      </c>
      <c r="Q101" s="190">
        <f t="shared" si="6"/>
        <v>1</v>
      </c>
      <c r="R101" s="49">
        <v>0</v>
      </c>
      <c r="S101" s="49">
        <v>0</v>
      </c>
      <c r="T101" s="49">
        <v>1</v>
      </c>
      <c r="U101" s="191">
        <f t="shared" si="7"/>
        <v>2.5089066184956599E-2</v>
      </c>
      <c r="V101" s="191">
        <f t="shared" si="8"/>
        <v>2.5089066184956599E-2</v>
      </c>
      <c r="W101" s="51" t="s">
        <v>29</v>
      </c>
      <c r="X101" s="52" t="s">
        <v>48</v>
      </c>
      <c r="Y101" s="51" t="s">
        <v>31</v>
      </c>
      <c r="Z101" s="49" t="s">
        <v>32</v>
      </c>
      <c r="AA101" s="49" t="s">
        <v>33</v>
      </c>
      <c r="AB101" s="51" t="s">
        <v>34</v>
      </c>
      <c r="AC101" s="51" t="s">
        <v>35</v>
      </c>
      <c r="AD101" s="49" t="s">
        <v>36</v>
      </c>
    </row>
    <row r="102" spans="1:30" x14ac:dyDescent="0.25">
      <c r="A102">
        <v>2011</v>
      </c>
      <c r="B102">
        <v>3022</v>
      </c>
      <c r="E102" s="97" t="s">
        <v>78</v>
      </c>
      <c r="F102" s="97" t="s">
        <v>81</v>
      </c>
      <c r="H102" s="1">
        <v>40871</v>
      </c>
      <c r="I102" s="2" t="s">
        <v>37</v>
      </c>
      <c r="J102">
        <v>800</v>
      </c>
      <c r="K102" t="s">
        <v>26</v>
      </c>
      <c r="L102" t="s">
        <v>27</v>
      </c>
      <c r="M102" t="s">
        <v>28</v>
      </c>
      <c r="N102" s="186">
        <v>36500</v>
      </c>
      <c r="O102" s="186">
        <v>1</v>
      </c>
      <c r="P102" s="186">
        <v>1</v>
      </c>
      <c r="Q102" s="187">
        <f t="shared" si="6"/>
        <v>1</v>
      </c>
      <c r="R102">
        <v>0</v>
      </c>
      <c r="S102">
        <v>0</v>
      </c>
      <c r="T102">
        <v>1</v>
      </c>
      <c r="U102" s="191">
        <f t="shared" si="7"/>
        <v>1.072299815028282E-2</v>
      </c>
      <c r="V102" s="191">
        <f t="shared" si="8"/>
        <v>1.072299815028282E-2</v>
      </c>
      <c r="W102" s="2" t="s">
        <v>29</v>
      </c>
      <c r="X102" s="3" t="s">
        <v>48</v>
      </c>
      <c r="Y102" s="2" t="s">
        <v>31</v>
      </c>
      <c r="Z102" s="2" t="s">
        <v>41</v>
      </c>
      <c r="AA102" t="s">
        <v>42</v>
      </c>
      <c r="AB102" s="2" t="s">
        <v>34</v>
      </c>
      <c r="AC102" t="s">
        <v>46</v>
      </c>
      <c r="AD102" t="s">
        <v>36</v>
      </c>
    </row>
    <row r="103" spans="1:30" x14ac:dyDescent="0.25">
      <c r="A103">
        <v>2012</v>
      </c>
      <c r="B103" s="45">
        <v>3011</v>
      </c>
      <c r="C103" s="45">
        <v>3012</v>
      </c>
      <c r="D103" s="95" t="s">
        <v>85</v>
      </c>
      <c r="E103" s="95" t="s">
        <v>86</v>
      </c>
      <c r="F103" s="95" t="s">
        <v>89</v>
      </c>
      <c r="G103" s="96">
        <v>830</v>
      </c>
      <c r="H103" s="46">
        <v>40925</v>
      </c>
      <c r="I103" s="47" t="s">
        <v>52</v>
      </c>
      <c r="J103" s="45">
        <v>1630</v>
      </c>
      <c r="K103" s="45" t="s">
        <v>26</v>
      </c>
      <c r="L103" s="45" t="s">
        <v>27</v>
      </c>
      <c r="M103" s="45" t="s">
        <v>28</v>
      </c>
      <c r="N103" s="189">
        <v>8400</v>
      </c>
      <c r="O103" s="189">
        <v>1</v>
      </c>
      <c r="P103" s="189">
        <v>1</v>
      </c>
      <c r="Q103" s="187">
        <f t="shared" si="6"/>
        <v>1</v>
      </c>
      <c r="R103" s="45">
        <v>0</v>
      </c>
      <c r="S103" s="45">
        <v>1</v>
      </c>
      <c r="T103" s="45">
        <v>0</v>
      </c>
      <c r="U103" s="191">
        <f t="shared" si="7"/>
        <v>4.6593980057776534E-2</v>
      </c>
      <c r="V103" s="191">
        <f t="shared" si="8"/>
        <v>4.6593980057776534E-2</v>
      </c>
      <c r="W103" s="47" t="s">
        <v>29</v>
      </c>
      <c r="X103" s="53" t="s">
        <v>48</v>
      </c>
      <c r="Y103" s="47" t="s">
        <v>31</v>
      </c>
      <c r="Z103" s="47" t="s">
        <v>41</v>
      </c>
      <c r="AA103" s="45" t="s">
        <v>42</v>
      </c>
      <c r="AB103" s="47" t="s">
        <v>34</v>
      </c>
      <c r="AC103" s="45" t="s">
        <v>56</v>
      </c>
      <c r="AD103" s="45" t="s">
        <v>36</v>
      </c>
    </row>
    <row r="104" spans="1:30" x14ac:dyDescent="0.25">
      <c r="B104" s="54">
        <v>3007</v>
      </c>
      <c r="C104" s="54">
        <v>3008</v>
      </c>
      <c r="D104" s="95" t="s">
        <v>85</v>
      </c>
      <c r="E104" s="95" t="s">
        <v>90</v>
      </c>
      <c r="F104" s="95" t="s">
        <v>88</v>
      </c>
      <c r="G104" s="96">
        <v>282</v>
      </c>
      <c r="H104" s="55">
        <v>41991</v>
      </c>
      <c r="I104" s="56" t="s">
        <v>37</v>
      </c>
      <c r="J104" s="54">
        <v>1940</v>
      </c>
      <c r="K104" s="54" t="s">
        <v>26</v>
      </c>
      <c r="L104" s="54" t="s">
        <v>27</v>
      </c>
      <c r="M104" s="54" t="s">
        <v>59</v>
      </c>
      <c r="N104" s="189">
        <v>7100</v>
      </c>
      <c r="O104" s="189">
        <v>1</v>
      </c>
      <c r="P104" s="189">
        <v>1</v>
      </c>
      <c r="Q104" s="187">
        <f t="shared" si="6"/>
        <v>1</v>
      </c>
      <c r="R104" s="54">
        <v>0</v>
      </c>
      <c r="S104" s="54">
        <v>0</v>
      </c>
      <c r="T104" s="54">
        <v>1</v>
      </c>
      <c r="U104" s="191">
        <f t="shared" si="7"/>
        <v>5.5125272181031394E-2</v>
      </c>
      <c r="V104" s="191">
        <f t="shared" si="8"/>
        <v>5.5125272181031394E-2</v>
      </c>
      <c r="W104" s="56" t="s">
        <v>29</v>
      </c>
      <c r="X104" s="57" t="s">
        <v>48</v>
      </c>
      <c r="Y104" s="56" t="s">
        <v>31</v>
      </c>
      <c r="Z104" s="54" t="s">
        <v>32</v>
      </c>
      <c r="AA104" s="56" t="s">
        <v>49</v>
      </c>
      <c r="AB104" s="56" t="s">
        <v>34</v>
      </c>
      <c r="AC104" s="56" t="s">
        <v>35</v>
      </c>
      <c r="AD104" s="54" t="s">
        <v>36</v>
      </c>
    </row>
    <row r="105" spans="1:30" x14ac:dyDescent="0.25">
      <c r="A105">
        <v>2012</v>
      </c>
      <c r="B105" s="67">
        <v>3020</v>
      </c>
      <c r="C105" s="67"/>
      <c r="D105" s="67"/>
      <c r="E105" s="97" t="s">
        <v>75</v>
      </c>
      <c r="F105" s="97" t="s">
        <v>78</v>
      </c>
      <c r="G105" s="67"/>
      <c r="H105" s="68">
        <v>40939</v>
      </c>
      <c r="I105" s="69" t="s">
        <v>52</v>
      </c>
      <c r="J105" s="67">
        <v>1520</v>
      </c>
      <c r="K105" s="67" t="s">
        <v>26</v>
      </c>
      <c r="L105" s="67" t="s">
        <v>27</v>
      </c>
      <c r="M105" s="67" t="s">
        <v>28</v>
      </c>
      <c r="N105" s="201">
        <v>48400</v>
      </c>
      <c r="O105" s="201">
        <v>2</v>
      </c>
      <c r="P105" s="201">
        <v>2</v>
      </c>
      <c r="Q105" s="202">
        <f t="shared" si="6"/>
        <v>1</v>
      </c>
      <c r="R105" s="67">
        <v>0</v>
      </c>
      <c r="S105" s="67">
        <v>0</v>
      </c>
      <c r="T105" s="67">
        <v>2</v>
      </c>
      <c r="U105" s="237">
        <f t="shared" si="7"/>
        <v>1.6173117044848057E-2</v>
      </c>
      <c r="V105" s="237">
        <f t="shared" si="8"/>
        <v>1.6173117044848057E-2</v>
      </c>
      <c r="W105" s="69" t="s">
        <v>29</v>
      </c>
      <c r="X105" s="70" t="s">
        <v>48</v>
      </c>
      <c r="Y105" s="69" t="s">
        <v>31</v>
      </c>
      <c r="Z105" s="69" t="s">
        <v>41</v>
      </c>
      <c r="AA105" s="67" t="s">
        <v>42</v>
      </c>
      <c r="AB105" s="69" t="s">
        <v>34</v>
      </c>
      <c r="AC105" s="67" t="s">
        <v>56</v>
      </c>
      <c r="AD105" s="67" t="s">
        <v>36</v>
      </c>
    </row>
    <row r="106" spans="1:30" x14ac:dyDescent="0.25">
      <c r="A106">
        <v>2014</v>
      </c>
      <c r="B106" s="67">
        <v>3020</v>
      </c>
      <c r="C106" s="67"/>
      <c r="D106" s="67"/>
      <c r="E106" s="97" t="s">
        <v>75</v>
      </c>
      <c r="F106" s="97" t="s">
        <v>78</v>
      </c>
      <c r="G106" s="67"/>
      <c r="H106" s="68">
        <v>41947</v>
      </c>
      <c r="I106" s="69" t="s">
        <v>52</v>
      </c>
      <c r="J106" s="67">
        <v>850</v>
      </c>
      <c r="K106" s="67" t="s">
        <v>26</v>
      </c>
      <c r="L106" s="67" t="s">
        <v>27</v>
      </c>
      <c r="M106" s="67" t="s">
        <v>28</v>
      </c>
      <c r="N106" s="201"/>
      <c r="O106" s="201"/>
      <c r="P106" s="201"/>
      <c r="Q106" s="202"/>
      <c r="R106" s="67">
        <v>0</v>
      </c>
      <c r="S106" s="67">
        <v>0</v>
      </c>
      <c r="T106" s="67">
        <v>1</v>
      </c>
      <c r="U106" s="237"/>
      <c r="V106" s="237"/>
      <c r="W106" s="69" t="s">
        <v>29</v>
      </c>
      <c r="X106" s="70" t="s">
        <v>48</v>
      </c>
      <c r="Y106" s="69" t="s">
        <v>31</v>
      </c>
      <c r="Z106" s="69" t="s">
        <v>41</v>
      </c>
      <c r="AA106" s="67" t="s">
        <v>42</v>
      </c>
      <c r="AB106" s="69" t="s">
        <v>34</v>
      </c>
      <c r="AC106" s="67" t="s">
        <v>46</v>
      </c>
      <c r="AD106" s="67" t="s">
        <v>36</v>
      </c>
    </row>
    <row r="107" spans="1:30" x14ac:dyDescent="0.25">
      <c r="A107">
        <v>2014</v>
      </c>
      <c r="B107" s="81">
        <v>2025</v>
      </c>
      <c r="C107" s="81">
        <v>2026</v>
      </c>
      <c r="D107" s="95" t="s">
        <v>75</v>
      </c>
      <c r="E107" s="95" t="s">
        <v>94</v>
      </c>
      <c r="F107" s="95" t="s">
        <v>82</v>
      </c>
      <c r="G107" s="96">
        <v>370</v>
      </c>
      <c r="H107" s="82">
        <v>41733</v>
      </c>
      <c r="I107" s="83" t="s">
        <v>54</v>
      </c>
      <c r="J107" s="81">
        <v>1010</v>
      </c>
      <c r="K107" s="81" t="s">
        <v>26</v>
      </c>
      <c r="L107" s="81" t="s">
        <v>27</v>
      </c>
      <c r="M107" s="81" t="s">
        <v>28</v>
      </c>
      <c r="N107" s="251">
        <v>6100</v>
      </c>
      <c r="O107" s="234">
        <v>2</v>
      </c>
      <c r="P107" s="234">
        <v>2</v>
      </c>
      <c r="Q107" s="235">
        <f>P107/O107</f>
        <v>1</v>
      </c>
      <c r="R107" s="81">
        <v>0</v>
      </c>
      <c r="S107" s="81">
        <v>0</v>
      </c>
      <c r="T107" s="81">
        <v>1</v>
      </c>
      <c r="U107" s="237">
        <f>O107/(365*7*N107)*1000000</f>
        <v>0.12832440409354851</v>
      </c>
      <c r="V107" s="237">
        <f>P107/(365*7*N107)*1000000</f>
        <v>0.12832440409354851</v>
      </c>
      <c r="W107" s="83" t="s">
        <v>29</v>
      </c>
      <c r="X107" s="84" t="s">
        <v>48</v>
      </c>
      <c r="Y107" s="83" t="s">
        <v>31</v>
      </c>
      <c r="Z107" s="83" t="s">
        <v>41</v>
      </c>
      <c r="AA107" s="81" t="s">
        <v>42</v>
      </c>
      <c r="AB107" s="83" t="s">
        <v>34</v>
      </c>
      <c r="AC107" s="81" t="s">
        <v>46</v>
      </c>
      <c r="AD107" s="81" t="s">
        <v>36</v>
      </c>
    </row>
    <row r="108" spans="1:30" x14ac:dyDescent="0.25">
      <c r="A108">
        <v>2015</v>
      </c>
      <c r="B108" s="81">
        <v>2025</v>
      </c>
      <c r="C108" s="81">
        <v>2026</v>
      </c>
      <c r="D108" s="95" t="s">
        <v>75</v>
      </c>
      <c r="E108" s="95" t="s">
        <v>94</v>
      </c>
      <c r="F108" s="95" t="s">
        <v>82</v>
      </c>
      <c r="G108" s="81"/>
      <c r="H108" s="82">
        <v>42171</v>
      </c>
      <c r="I108" s="83" t="s">
        <v>52</v>
      </c>
      <c r="J108" s="81">
        <v>850</v>
      </c>
      <c r="K108" s="81" t="s">
        <v>26</v>
      </c>
      <c r="L108" s="81" t="s">
        <v>27</v>
      </c>
      <c r="M108" s="81" t="s">
        <v>28</v>
      </c>
      <c r="N108" s="251"/>
      <c r="O108" s="234"/>
      <c r="P108" s="234"/>
      <c r="Q108" s="235"/>
      <c r="R108" s="81">
        <v>0</v>
      </c>
      <c r="S108" s="81">
        <v>1</v>
      </c>
      <c r="T108" s="81">
        <v>0</v>
      </c>
      <c r="U108" s="237"/>
      <c r="V108" s="237"/>
      <c r="W108" s="83" t="s">
        <v>29</v>
      </c>
      <c r="X108" s="84" t="s">
        <v>48</v>
      </c>
      <c r="Y108" s="83" t="s">
        <v>31</v>
      </c>
      <c r="Z108" s="83" t="s">
        <v>41</v>
      </c>
      <c r="AA108" s="81" t="s">
        <v>42</v>
      </c>
      <c r="AB108" s="83" t="s">
        <v>34</v>
      </c>
      <c r="AC108" s="81" t="s">
        <v>46</v>
      </c>
      <c r="AD108" s="81" t="s">
        <v>36</v>
      </c>
    </row>
    <row r="109" spans="1:30" x14ac:dyDescent="0.25">
      <c r="A109">
        <v>2016</v>
      </c>
      <c r="B109" s="85">
        <v>3009</v>
      </c>
      <c r="C109" s="85"/>
      <c r="D109" s="95" t="s">
        <v>85</v>
      </c>
      <c r="E109" s="95" t="s">
        <v>84</v>
      </c>
      <c r="F109" s="95" t="s">
        <v>87</v>
      </c>
      <c r="G109" s="85"/>
      <c r="H109" s="86">
        <v>42674</v>
      </c>
      <c r="I109" s="87" t="s">
        <v>25</v>
      </c>
      <c r="J109" s="85">
        <v>1530</v>
      </c>
      <c r="K109" s="85" t="s">
        <v>26</v>
      </c>
      <c r="L109" s="85" t="s">
        <v>27</v>
      </c>
      <c r="M109" s="85" t="s">
        <v>28</v>
      </c>
      <c r="N109" s="189">
        <v>6000</v>
      </c>
      <c r="O109" s="189">
        <v>1</v>
      </c>
      <c r="P109" s="189">
        <v>1</v>
      </c>
      <c r="Q109" s="190">
        <f>P109/O109</f>
        <v>1</v>
      </c>
      <c r="R109" s="85">
        <v>0</v>
      </c>
      <c r="S109" s="85">
        <v>0</v>
      </c>
      <c r="T109" s="85">
        <v>1</v>
      </c>
      <c r="U109" s="191">
        <f>O109/(365*7*N109)*1000000</f>
        <v>6.523157208088716E-2</v>
      </c>
      <c r="V109" s="191">
        <f>P109/(365*7*N109)*1000000</f>
        <v>6.523157208088716E-2</v>
      </c>
      <c r="W109" s="87" t="s">
        <v>29</v>
      </c>
      <c r="X109" s="88" t="s">
        <v>48</v>
      </c>
      <c r="Y109" s="87" t="s">
        <v>31</v>
      </c>
      <c r="Z109" s="87" t="s">
        <v>41</v>
      </c>
      <c r="AA109" s="85" t="s">
        <v>42</v>
      </c>
      <c r="AB109" s="87" t="s">
        <v>34</v>
      </c>
      <c r="AC109" s="85" t="s">
        <v>50</v>
      </c>
      <c r="AD109" s="85" t="s">
        <v>36</v>
      </c>
    </row>
    <row r="110" spans="1:30" x14ac:dyDescent="0.25">
      <c r="A110">
        <v>2015</v>
      </c>
      <c r="B110" s="89">
        <v>3021</v>
      </c>
      <c r="C110" s="89"/>
      <c r="D110" s="89"/>
      <c r="E110" s="97" t="s">
        <v>78</v>
      </c>
      <c r="F110" s="97" t="s">
        <v>79</v>
      </c>
      <c r="G110" s="89"/>
      <c r="H110" s="90">
        <v>42293</v>
      </c>
      <c r="I110" s="91" t="s">
        <v>54</v>
      </c>
      <c r="J110" s="89">
        <v>2005</v>
      </c>
      <c r="K110" s="89" t="s">
        <v>26</v>
      </c>
      <c r="L110" s="89" t="s">
        <v>27</v>
      </c>
      <c r="M110" s="89" t="s">
        <v>28</v>
      </c>
      <c r="N110" s="186">
        <v>34000</v>
      </c>
      <c r="O110" s="189">
        <v>1</v>
      </c>
      <c r="P110" s="189">
        <v>1</v>
      </c>
      <c r="Q110" s="190">
        <f>P110/O110</f>
        <v>1</v>
      </c>
      <c r="R110" s="89">
        <v>0</v>
      </c>
      <c r="S110" s="89">
        <v>0</v>
      </c>
      <c r="T110" s="89">
        <v>1</v>
      </c>
      <c r="U110" s="191">
        <f>O110/(365*7*N110)*1000000</f>
        <v>1.1511453896627144E-2</v>
      </c>
      <c r="V110" s="191">
        <f>P110/(365*7*N110)*1000000</f>
        <v>1.1511453896627144E-2</v>
      </c>
      <c r="W110" s="91" t="s">
        <v>29</v>
      </c>
      <c r="X110" s="92" t="s">
        <v>48</v>
      </c>
      <c r="Y110" s="91" t="s">
        <v>31</v>
      </c>
      <c r="Z110" s="91" t="s">
        <v>41</v>
      </c>
      <c r="AA110" s="89" t="s">
        <v>42</v>
      </c>
      <c r="AB110" s="91" t="s">
        <v>34</v>
      </c>
      <c r="AC110" s="89" t="s">
        <v>56</v>
      </c>
      <c r="AD110" s="89" t="s">
        <v>36</v>
      </c>
    </row>
    <row r="111" spans="1:30" ht="18.75" x14ac:dyDescent="0.25">
      <c r="M111" s="117" t="s">
        <v>106</v>
      </c>
      <c r="N111" s="118">
        <f t="shared" ref="N111:V111" si="9">AVERAGE(N108:N110)</f>
        <v>20000</v>
      </c>
      <c r="O111" s="118">
        <f>SUM(O88:O110)/23</f>
        <v>1</v>
      </c>
      <c r="P111" s="118">
        <f>SUM(P88:P110)/23</f>
        <v>1</v>
      </c>
      <c r="Q111" s="119">
        <f>AVERAGE(Q88:Q110)</f>
        <v>1</v>
      </c>
      <c r="R111" s="120">
        <f>AVERAGE(R88:R110)</f>
        <v>4.3478260869565216E-2</v>
      </c>
      <c r="S111" s="120">
        <f>AVERAGE(S88:S110)</f>
        <v>0.13043478260869565</v>
      </c>
      <c r="T111" s="120">
        <f>AVERAGE(T88:T110)</f>
        <v>0.86956521739130432</v>
      </c>
      <c r="U111" s="120">
        <f>SUM(U88:U110)/23</f>
        <v>3.3744581199901487E-2</v>
      </c>
      <c r="V111" s="120">
        <f>SUM(V88:V110)/23</f>
        <v>3.3744581199901487E-2</v>
      </c>
    </row>
    <row r="113" spans="1:30" x14ac:dyDescent="0.25">
      <c r="A113" s="110" t="s">
        <v>118</v>
      </c>
      <c r="Q113" s="116"/>
      <c r="U113" s="121"/>
      <c r="V113" s="121"/>
    </row>
    <row r="114" spans="1:30" x14ac:dyDescent="0.25">
      <c r="A114">
        <v>2013</v>
      </c>
      <c r="B114" s="9">
        <v>3020</v>
      </c>
      <c r="C114" s="9">
        <v>3021</v>
      </c>
      <c r="D114" s="95" t="s">
        <v>78</v>
      </c>
      <c r="E114" s="95" t="s">
        <v>75</v>
      </c>
      <c r="F114" s="95" t="s">
        <v>79</v>
      </c>
      <c r="G114" s="96">
        <v>685</v>
      </c>
      <c r="H114" s="10">
        <v>41537</v>
      </c>
      <c r="I114" s="11" t="s">
        <v>54</v>
      </c>
      <c r="J114" s="9">
        <v>2300</v>
      </c>
      <c r="K114" s="9" t="s">
        <v>26</v>
      </c>
      <c r="L114" s="11" t="s">
        <v>38</v>
      </c>
      <c r="M114" s="9" t="s">
        <v>39</v>
      </c>
      <c r="N114" s="199">
        <v>14900</v>
      </c>
      <c r="O114" s="199">
        <v>2</v>
      </c>
      <c r="P114" s="199">
        <v>2</v>
      </c>
      <c r="Q114" s="200">
        <f>P114/O114</f>
        <v>1</v>
      </c>
      <c r="R114" s="9">
        <v>0</v>
      </c>
      <c r="S114" s="9">
        <v>1</v>
      </c>
      <c r="T114" s="9">
        <v>0</v>
      </c>
      <c r="U114" s="237">
        <f>O114/(365*7*N114)*1000000</f>
        <v>5.2535494293331937E-2</v>
      </c>
      <c r="V114" s="237">
        <f>P114/(365*7*N114)*1000000</f>
        <v>5.2535494293331937E-2</v>
      </c>
      <c r="W114" s="11" t="s">
        <v>29</v>
      </c>
      <c r="X114" s="30" t="s">
        <v>48</v>
      </c>
      <c r="Y114" s="11" t="s">
        <v>31</v>
      </c>
      <c r="Z114" s="11" t="s">
        <v>2</v>
      </c>
      <c r="AA114" s="11" t="s">
        <v>49</v>
      </c>
      <c r="AB114" s="11" t="s">
        <v>34</v>
      </c>
      <c r="AC114" s="9" t="s">
        <v>46</v>
      </c>
      <c r="AD114" s="9" t="s">
        <v>36</v>
      </c>
    </row>
    <row r="115" spans="1:30" x14ac:dyDescent="0.25">
      <c r="A115">
        <v>2015</v>
      </c>
      <c r="B115" s="9">
        <v>3020</v>
      </c>
      <c r="C115" s="9">
        <v>3021</v>
      </c>
      <c r="D115" s="95" t="s">
        <v>78</v>
      </c>
      <c r="E115" s="95" t="s">
        <v>75</v>
      </c>
      <c r="F115" s="95" t="s">
        <v>79</v>
      </c>
      <c r="G115" s="96">
        <v>687</v>
      </c>
      <c r="H115" s="10">
        <v>42058</v>
      </c>
      <c r="I115" s="11" t="s">
        <v>25</v>
      </c>
      <c r="J115" s="9">
        <v>2210</v>
      </c>
      <c r="K115" s="9" t="s">
        <v>26</v>
      </c>
      <c r="L115" s="11" t="s">
        <v>38</v>
      </c>
      <c r="M115" s="9" t="s">
        <v>39</v>
      </c>
      <c r="N115" s="199"/>
      <c r="O115" s="199"/>
      <c r="P115" s="199"/>
      <c r="Q115" s="200"/>
      <c r="R115" s="9">
        <v>0</v>
      </c>
      <c r="S115" s="9">
        <v>0</v>
      </c>
      <c r="T115" s="9">
        <v>1</v>
      </c>
      <c r="U115" s="237"/>
      <c r="V115" s="237"/>
      <c r="W115" s="11" t="s">
        <v>29</v>
      </c>
      <c r="X115" s="30" t="s">
        <v>48</v>
      </c>
      <c r="Y115" s="11" t="s">
        <v>31</v>
      </c>
      <c r="Z115" s="11" t="s">
        <v>2</v>
      </c>
      <c r="AA115" s="11" t="s">
        <v>49</v>
      </c>
      <c r="AB115" s="11" t="s">
        <v>34</v>
      </c>
      <c r="AC115" s="9" t="s">
        <v>46</v>
      </c>
      <c r="AD115" s="9" t="s">
        <v>36</v>
      </c>
    </row>
    <row r="116" spans="1:30" x14ac:dyDescent="0.25">
      <c r="A116">
        <v>2011</v>
      </c>
      <c r="B116" s="24">
        <v>3023</v>
      </c>
      <c r="C116" s="24"/>
      <c r="D116" s="24"/>
      <c r="E116" s="97" t="s">
        <v>78</v>
      </c>
      <c r="F116" s="97" t="s">
        <v>80</v>
      </c>
      <c r="G116" s="24"/>
      <c r="H116" s="25">
        <v>40884</v>
      </c>
      <c r="I116" s="26" t="s">
        <v>44</v>
      </c>
      <c r="J116" s="24">
        <v>746</v>
      </c>
      <c r="K116" s="24" t="s">
        <v>26</v>
      </c>
      <c r="L116" s="26" t="s">
        <v>38</v>
      </c>
      <c r="M116" s="24" t="s">
        <v>39</v>
      </c>
      <c r="N116" s="201">
        <v>33900</v>
      </c>
      <c r="O116" s="201">
        <v>4</v>
      </c>
      <c r="P116" s="201">
        <v>4</v>
      </c>
      <c r="Q116" s="202">
        <f>P116/O116</f>
        <v>1</v>
      </c>
      <c r="R116" s="24">
        <v>0</v>
      </c>
      <c r="S116" s="24">
        <v>0</v>
      </c>
      <c r="T116" s="24">
        <v>1</v>
      </c>
      <c r="U116" s="237">
        <f>O116/(365*7*N116)*1000000</f>
        <v>4.618164395107055E-2</v>
      </c>
      <c r="V116" s="237">
        <f>P116/(365*7*N116)*1000000</f>
        <v>4.618164395107055E-2</v>
      </c>
      <c r="W116" s="26" t="s">
        <v>29</v>
      </c>
      <c r="X116" s="28" t="s">
        <v>48</v>
      </c>
      <c r="Y116" s="26" t="s">
        <v>40</v>
      </c>
      <c r="Z116" s="26" t="s">
        <v>2</v>
      </c>
      <c r="AA116" s="26" t="s">
        <v>49</v>
      </c>
      <c r="AB116" s="26" t="s">
        <v>34</v>
      </c>
      <c r="AC116" s="24" t="s">
        <v>46</v>
      </c>
      <c r="AD116" s="26" t="s">
        <v>43</v>
      </c>
    </row>
    <row r="117" spans="1:30" x14ac:dyDescent="0.25">
      <c r="A117">
        <v>2013</v>
      </c>
      <c r="B117" s="24">
        <v>3023</v>
      </c>
      <c r="C117" s="24"/>
      <c r="D117" s="24"/>
      <c r="E117" s="97" t="s">
        <v>78</v>
      </c>
      <c r="F117" s="97" t="s">
        <v>80</v>
      </c>
      <c r="G117" s="24"/>
      <c r="H117" s="25">
        <v>41535</v>
      </c>
      <c r="I117" s="26" t="s">
        <v>44</v>
      </c>
      <c r="J117" s="24">
        <v>1958</v>
      </c>
      <c r="K117" s="24" t="s">
        <v>26</v>
      </c>
      <c r="L117" s="26" t="s">
        <v>38</v>
      </c>
      <c r="M117" s="24" t="s">
        <v>39</v>
      </c>
      <c r="N117" s="201"/>
      <c r="O117" s="201"/>
      <c r="P117" s="201"/>
      <c r="Q117" s="202"/>
      <c r="R117" s="24">
        <v>0</v>
      </c>
      <c r="S117" s="24">
        <v>1</v>
      </c>
      <c r="T117" s="24">
        <v>0</v>
      </c>
      <c r="U117" s="237"/>
      <c r="V117" s="237"/>
      <c r="W117" s="26" t="s">
        <v>29</v>
      </c>
      <c r="X117" s="28" t="s">
        <v>48</v>
      </c>
      <c r="Y117" s="26" t="s">
        <v>31</v>
      </c>
      <c r="Z117" s="26" t="s">
        <v>2</v>
      </c>
      <c r="AA117" s="26" t="s">
        <v>49</v>
      </c>
      <c r="AB117" s="26" t="s">
        <v>34</v>
      </c>
      <c r="AC117" s="24" t="s">
        <v>46</v>
      </c>
      <c r="AD117" s="24" t="s">
        <v>36</v>
      </c>
    </row>
    <row r="118" spans="1:30" x14ac:dyDescent="0.25">
      <c r="A118">
        <v>2014</v>
      </c>
      <c r="B118" s="24">
        <v>3023</v>
      </c>
      <c r="C118" s="24"/>
      <c r="D118" s="24"/>
      <c r="E118" s="97" t="s">
        <v>78</v>
      </c>
      <c r="F118" s="97" t="s">
        <v>80</v>
      </c>
      <c r="G118" s="24"/>
      <c r="H118" s="25">
        <v>41907</v>
      </c>
      <c r="I118" s="26" t="s">
        <v>37</v>
      </c>
      <c r="J118" s="24">
        <v>1728</v>
      </c>
      <c r="K118" s="24" t="s">
        <v>26</v>
      </c>
      <c r="L118" s="26" t="s">
        <v>38</v>
      </c>
      <c r="M118" s="24" t="s">
        <v>39</v>
      </c>
      <c r="N118" s="201"/>
      <c r="O118" s="201"/>
      <c r="P118" s="201"/>
      <c r="Q118" s="202"/>
      <c r="R118" s="24">
        <v>0</v>
      </c>
      <c r="S118" s="24">
        <v>0</v>
      </c>
      <c r="T118" s="24">
        <v>1</v>
      </c>
      <c r="U118" s="237"/>
      <c r="V118" s="237"/>
      <c r="W118" s="26" t="s">
        <v>29</v>
      </c>
      <c r="X118" s="28" t="s">
        <v>48</v>
      </c>
      <c r="Y118" s="26" t="s">
        <v>40</v>
      </c>
      <c r="Z118" s="26" t="s">
        <v>2</v>
      </c>
      <c r="AA118" s="26" t="s">
        <v>49</v>
      </c>
      <c r="AB118" s="26" t="s">
        <v>34</v>
      </c>
      <c r="AC118" s="24" t="s">
        <v>46</v>
      </c>
      <c r="AD118" s="26" t="s">
        <v>43</v>
      </c>
    </row>
    <row r="119" spans="1:30" x14ac:dyDescent="0.25">
      <c r="A119">
        <v>2015</v>
      </c>
      <c r="B119" s="24">
        <v>3023</v>
      </c>
      <c r="C119" s="24"/>
      <c r="D119" s="24"/>
      <c r="E119" s="97" t="s">
        <v>78</v>
      </c>
      <c r="F119" s="97" t="s">
        <v>80</v>
      </c>
      <c r="G119" s="24"/>
      <c r="H119" s="25">
        <v>42201</v>
      </c>
      <c r="I119" s="26" t="s">
        <v>37</v>
      </c>
      <c r="J119" s="24">
        <v>1136</v>
      </c>
      <c r="K119" s="24" t="s">
        <v>26</v>
      </c>
      <c r="L119" s="24" t="s">
        <v>27</v>
      </c>
      <c r="M119" s="24" t="s">
        <v>28</v>
      </c>
      <c r="N119" s="201"/>
      <c r="O119" s="201"/>
      <c r="P119" s="201"/>
      <c r="Q119" s="202"/>
      <c r="R119" s="24">
        <v>0</v>
      </c>
      <c r="S119" s="24">
        <v>0</v>
      </c>
      <c r="T119" s="24">
        <v>1</v>
      </c>
      <c r="U119" s="237"/>
      <c r="V119" s="237"/>
      <c r="W119" s="26" t="s">
        <v>29</v>
      </c>
      <c r="X119" s="28" t="s">
        <v>48</v>
      </c>
      <c r="Y119" s="26" t="s">
        <v>31</v>
      </c>
      <c r="Z119" s="26" t="s">
        <v>2</v>
      </c>
      <c r="AA119" s="26" t="s">
        <v>49</v>
      </c>
      <c r="AB119" s="26" t="s">
        <v>34</v>
      </c>
      <c r="AC119" s="24" t="s">
        <v>46</v>
      </c>
      <c r="AD119" s="24" t="s">
        <v>36</v>
      </c>
    </row>
    <row r="120" spans="1:30" x14ac:dyDescent="0.25">
      <c r="A120">
        <v>2012</v>
      </c>
      <c r="B120" s="37">
        <v>3016</v>
      </c>
      <c r="C120" s="37"/>
      <c r="D120" s="37"/>
      <c r="E120" s="97" t="s">
        <v>75</v>
      </c>
      <c r="F120" s="97" t="s">
        <v>83</v>
      </c>
      <c r="G120" s="37"/>
      <c r="H120" s="38">
        <v>41156</v>
      </c>
      <c r="I120" s="39" t="s">
        <v>52</v>
      </c>
      <c r="J120" s="37">
        <v>825</v>
      </c>
      <c r="K120" s="37" t="s">
        <v>26</v>
      </c>
      <c r="L120" s="39" t="s">
        <v>38</v>
      </c>
      <c r="M120" s="37" t="s">
        <v>39</v>
      </c>
      <c r="N120" s="186">
        <v>21200</v>
      </c>
      <c r="O120" s="186">
        <v>1</v>
      </c>
      <c r="P120" s="186">
        <v>1</v>
      </c>
      <c r="Q120" s="187">
        <f>P120/O120</f>
        <v>1</v>
      </c>
      <c r="R120" s="37">
        <v>0</v>
      </c>
      <c r="S120" s="37">
        <v>0</v>
      </c>
      <c r="T120" s="37">
        <v>1</v>
      </c>
      <c r="U120" s="191">
        <f>O120/(365*7*N120)*1000000</f>
        <v>1.8461765683269949E-2</v>
      </c>
      <c r="V120" s="191">
        <f>P120/(365*7*N120)*1000000</f>
        <v>1.8461765683269949E-2</v>
      </c>
      <c r="W120" s="39" t="s">
        <v>29</v>
      </c>
      <c r="X120" s="40" t="s">
        <v>48</v>
      </c>
      <c r="Y120" s="37" t="s">
        <v>40</v>
      </c>
      <c r="Z120" s="39" t="s">
        <v>2</v>
      </c>
      <c r="AA120" s="39" t="s">
        <v>49</v>
      </c>
      <c r="AB120" s="39" t="s">
        <v>34</v>
      </c>
      <c r="AC120" s="37" t="s">
        <v>46</v>
      </c>
      <c r="AD120" s="39" t="s">
        <v>43</v>
      </c>
    </row>
    <row r="121" spans="1:30" x14ac:dyDescent="0.25">
      <c r="A121">
        <v>2011</v>
      </c>
      <c r="B121" s="49">
        <v>3011</v>
      </c>
      <c r="C121" s="49"/>
      <c r="D121" s="49"/>
      <c r="E121" s="97" t="s">
        <v>85</v>
      </c>
      <c r="F121" s="97" t="s">
        <v>86</v>
      </c>
      <c r="G121" s="49"/>
      <c r="H121" s="50">
        <v>40636</v>
      </c>
      <c r="I121" s="51" t="s">
        <v>61</v>
      </c>
      <c r="J121" s="49">
        <v>920</v>
      </c>
      <c r="K121" s="49" t="s">
        <v>26</v>
      </c>
      <c r="L121" s="49" t="s">
        <v>27</v>
      </c>
      <c r="M121" s="49" t="s">
        <v>28</v>
      </c>
      <c r="N121" s="201">
        <v>15600</v>
      </c>
      <c r="O121" s="201">
        <v>2</v>
      </c>
      <c r="P121" s="201">
        <v>2</v>
      </c>
      <c r="Q121" s="202">
        <f>P121/O121</f>
        <v>1</v>
      </c>
      <c r="R121" s="49">
        <v>0</v>
      </c>
      <c r="S121" s="49">
        <v>0</v>
      </c>
      <c r="T121" s="49">
        <v>1</v>
      </c>
      <c r="U121" s="237">
        <f>O121/(365*N121*7)*1000000</f>
        <v>5.0178132369913198E-2</v>
      </c>
      <c r="V121" s="237">
        <f>P121/(365*N121*7)*1000000</f>
        <v>5.0178132369913198E-2</v>
      </c>
      <c r="W121" s="51" t="s">
        <v>29</v>
      </c>
      <c r="X121" s="52" t="s">
        <v>48</v>
      </c>
      <c r="Y121" s="51" t="s">
        <v>31</v>
      </c>
      <c r="Z121" s="51" t="s">
        <v>2</v>
      </c>
      <c r="AA121" s="51" t="s">
        <v>49</v>
      </c>
      <c r="AB121" s="51" t="s">
        <v>34</v>
      </c>
      <c r="AC121" s="49" t="s">
        <v>50</v>
      </c>
      <c r="AD121" s="49" t="s">
        <v>36</v>
      </c>
    </row>
    <row r="122" spans="1:30" x14ac:dyDescent="0.25">
      <c r="A122">
        <v>2013</v>
      </c>
      <c r="B122" s="49">
        <v>3011</v>
      </c>
      <c r="C122" s="49"/>
      <c r="D122" s="49"/>
      <c r="E122" s="97" t="s">
        <v>85</v>
      </c>
      <c r="F122" s="97" t="s">
        <v>86</v>
      </c>
      <c r="G122" s="49"/>
      <c r="H122" s="50">
        <v>41619</v>
      </c>
      <c r="I122" s="51" t="s">
        <v>44</v>
      </c>
      <c r="J122" s="49">
        <v>1720</v>
      </c>
      <c r="K122" s="49" t="s">
        <v>26</v>
      </c>
      <c r="L122" s="49" t="s">
        <v>27</v>
      </c>
      <c r="M122" s="49" t="s">
        <v>59</v>
      </c>
      <c r="N122" s="201"/>
      <c r="O122" s="201"/>
      <c r="P122" s="201"/>
      <c r="Q122" s="202"/>
      <c r="R122" s="49">
        <v>0</v>
      </c>
      <c r="S122" s="49">
        <v>0</v>
      </c>
      <c r="T122" s="49">
        <v>1</v>
      </c>
      <c r="U122" s="237"/>
      <c r="V122" s="237"/>
      <c r="W122" s="51" t="s">
        <v>29</v>
      </c>
      <c r="X122" s="52" t="s">
        <v>48</v>
      </c>
      <c r="Y122" s="51" t="s">
        <v>31</v>
      </c>
      <c r="Z122" s="51" t="s">
        <v>2</v>
      </c>
      <c r="AA122" s="51" t="s">
        <v>49</v>
      </c>
      <c r="AB122" s="51" t="s">
        <v>34</v>
      </c>
      <c r="AC122" s="49" t="s">
        <v>50</v>
      </c>
      <c r="AD122" s="49" t="s">
        <v>36</v>
      </c>
    </row>
    <row r="123" spans="1:30" x14ac:dyDescent="0.25">
      <c r="A123">
        <v>2012</v>
      </c>
      <c r="B123" s="74">
        <v>3023</v>
      </c>
      <c r="C123" s="74"/>
      <c r="D123" s="74"/>
      <c r="E123" s="97" t="s">
        <v>78</v>
      </c>
      <c r="F123" s="97" t="s">
        <v>80</v>
      </c>
      <c r="G123" s="74"/>
      <c r="H123" s="75">
        <v>41073</v>
      </c>
      <c r="I123" s="76" t="s">
        <v>44</v>
      </c>
      <c r="J123" s="74">
        <v>1335</v>
      </c>
      <c r="K123" s="74" t="s">
        <v>26</v>
      </c>
      <c r="L123" s="74" t="s">
        <v>27</v>
      </c>
      <c r="M123" s="74" t="s">
        <v>28</v>
      </c>
      <c r="N123" s="201">
        <v>33900</v>
      </c>
      <c r="O123" s="201">
        <v>2</v>
      </c>
      <c r="P123" s="201">
        <v>2</v>
      </c>
      <c r="Q123" s="202">
        <f>P123/O123</f>
        <v>1</v>
      </c>
      <c r="R123" s="74">
        <v>0</v>
      </c>
      <c r="S123" s="74">
        <v>0</v>
      </c>
      <c r="T123" s="74">
        <v>1</v>
      </c>
      <c r="U123" s="237">
        <f>O123/(365*7*N123)*1000000</f>
        <v>2.3090821975535275E-2</v>
      </c>
      <c r="V123" s="237">
        <f>P123/(365*7*N123)*1000000</f>
        <v>2.3090821975535275E-2</v>
      </c>
      <c r="W123" s="76" t="s">
        <v>29</v>
      </c>
      <c r="X123" s="77" t="s">
        <v>48</v>
      </c>
      <c r="Y123" s="76" t="s">
        <v>31</v>
      </c>
      <c r="Z123" s="76" t="s">
        <v>2</v>
      </c>
      <c r="AA123" s="76" t="s">
        <v>49</v>
      </c>
      <c r="AB123" s="76" t="s">
        <v>34</v>
      </c>
      <c r="AC123" s="74" t="s">
        <v>46</v>
      </c>
      <c r="AD123" s="74" t="s">
        <v>36</v>
      </c>
    </row>
    <row r="124" spans="1:30" x14ac:dyDescent="0.25">
      <c r="A124">
        <v>2013</v>
      </c>
      <c r="B124" s="74">
        <v>3023</v>
      </c>
      <c r="C124" s="74"/>
      <c r="D124" s="74"/>
      <c r="E124" s="97" t="s">
        <v>78</v>
      </c>
      <c r="F124" s="97" t="s">
        <v>80</v>
      </c>
      <c r="G124" s="74"/>
      <c r="H124" s="75">
        <v>41484</v>
      </c>
      <c r="I124" s="76" t="s">
        <v>25</v>
      </c>
      <c r="J124" s="74">
        <v>1809</v>
      </c>
      <c r="K124" s="74" t="s">
        <v>26</v>
      </c>
      <c r="L124" s="76" t="s">
        <v>38</v>
      </c>
      <c r="M124" s="74" t="s">
        <v>39</v>
      </c>
      <c r="N124" s="201"/>
      <c r="O124" s="201"/>
      <c r="P124" s="201"/>
      <c r="Q124" s="202"/>
      <c r="R124" s="74">
        <v>0</v>
      </c>
      <c r="S124" s="74">
        <v>0</v>
      </c>
      <c r="T124" s="74">
        <v>1</v>
      </c>
      <c r="U124" s="237"/>
      <c r="V124" s="237"/>
      <c r="W124" s="76" t="s">
        <v>29</v>
      </c>
      <c r="X124" s="77" t="s">
        <v>48</v>
      </c>
      <c r="Y124" s="76" t="s">
        <v>40</v>
      </c>
      <c r="Z124" s="76" t="s">
        <v>2</v>
      </c>
      <c r="AA124" s="76" t="s">
        <v>49</v>
      </c>
      <c r="AB124" s="76" t="s">
        <v>34</v>
      </c>
      <c r="AC124" s="74" t="s">
        <v>46</v>
      </c>
      <c r="AD124" s="76" t="s">
        <v>43</v>
      </c>
    </row>
    <row r="125" spans="1:30" x14ac:dyDescent="0.25">
      <c r="A125">
        <v>2013</v>
      </c>
      <c r="B125">
        <v>3006</v>
      </c>
      <c r="E125" s="97" t="s">
        <v>90</v>
      </c>
      <c r="F125" s="97" t="s">
        <v>92</v>
      </c>
      <c r="H125" s="1">
        <v>41621</v>
      </c>
      <c r="I125" s="2" t="s">
        <v>54</v>
      </c>
      <c r="J125">
        <v>2000</v>
      </c>
      <c r="K125" t="s">
        <v>26</v>
      </c>
      <c r="L125" t="s">
        <v>27</v>
      </c>
      <c r="M125" t="s">
        <v>28</v>
      </c>
      <c r="N125" s="186">
        <v>29600</v>
      </c>
      <c r="O125" s="186">
        <v>1</v>
      </c>
      <c r="P125" s="186">
        <v>1</v>
      </c>
      <c r="Q125" s="187">
        <f>P125/O125</f>
        <v>1</v>
      </c>
      <c r="R125">
        <v>0</v>
      </c>
      <c r="S125">
        <v>0</v>
      </c>
      <c r="T125">
        <v>2</v>
      </c>
      <c r="U125" s="191">
        <f>O125/(365*7*N125)*1000000</f>
        <v>1.3222615962341989E-2</v>
      </c>
      <c r="V125" s="191">
        <f>P125/(365*7*N125)*1000000</f>
        <v>1.3222615962341989E-2</v>
      </c>
      <c r="W125" s="2" t="s">
        <v>29</v>
      </c>
      <c r="X125" s="3" t="s">
        <v>48</v>
      </c>
      <c r="Y125" s="2" t="s">
        <v>31</v>
      </c>
      <c r="Z125" s="2" t="s">
        <v>2</v>
      </c>
      <c r="AA125" s="2" t="s">
        <v>49</v>
      </c>
      <c r="AB125" s="2" t="s">
        <v>34</v>
      </c>
      <c r="AC125" t="s">
        <v>56</v>
      </c>
      <c r="AD125" t="s">
        <v>36</v>
      </c>
    </row>
    <row r="126" spans="1:30" x14ac:dyDescent="0.25">
      <c r="A126">
        <v>2013</v>
      </c>
      <c r="B126" s="99">
        <v>3012</v>
      </c>
      <c r="C126" s="99"/>
      <c r="D126" s="99"/>
      <c r="E126" s="100" t="s">
        <v>85</v>
      </c>
      <c r="F126" s="100" t="s">
        <v>89</v>
      </c>
      <c r="G126" s="99"/>
      <c r="H126" s="101">
        <v>41627</v>
      </c>
      <c r="I126" s="102" t="s">
        <v>37</v>
      </c>
      <c r="J126" s="99">
        <v>1752</v>
      </c>
      <c r="K126" s="99" t="s">
        <v>26</v>
      </c>
      <c r="L126" s="102" t="s">
        <v>38</v>
      </c>
      <c r="M126" s="99" t="s">
        <v>39</v>
      </c>
      <c r="N126" s="234">
        <v>36000</v>
      </c>
      <c r="O126" s="234">
        <v>2</v>
      </c>
      <c r="P126" s="234">
        <v>2</v>
      </c>
      <c r="Q126" s="235">
        <f>P126/O126</f>
        <v>1</v>
      </c>
      <c r="R126" s="99">
        <v>0</v>
      </c>
      <c r="S126" s="99">
        <v>0</v>
      </c>
      <c r="T126" s="99">
        <v>1</v>
      </c>
      <c r="U126" s="237">
        <f>O126/(365*7*N126)*1000000</f>
        <v>2.1743857360295719E-2</v>
      </c>
      <c r="V126" s="237">
        <f>P126/(365*7*N126)*1000000</f>
        <v>2.1743857360295719E-2</v>
      </c>
      <c r="W126" s="102" t="s">
        <v>29</v>
      </c>
      <c r="X126" s="104" t="s">
        <v>48</v>
      </c>
      <c r="Y126" s="102" t="s">
        <v>31</v>
      </c>
      <c r="Z126" s="102" t="s">
        <v>2</v>
      </c>
      <c r="AA126" s="102" t="s">
        <v>49</v>
      </c>
      <c r="AB126" s="102" t="s">
        <v>34</v>
      </c>
      <c r="AC126" s="99" t="s">
        <v>50</v>
      </c>
      <c r="AD126" s="99" t="s">
        <v>36</v>
      </c>
    </row>
    <row r="127" spans="1:30" x14ac:dyDescent="0.25">
      <c r="A127">
        <v>2016</v>
      </c>
      <c r="B127" s="99">
        <v>3012</v>
      </c>
      <c r="C127" s="99"/>
      <c r="D127" s="99"/>
      <c r="E127" s="100" t="s">
        <v>85</v>
      </c>
      <c r="F127" s="100" t="s">
        <v>89</v>
      </c>
      <c r="G127" s="99"/>
      <c r="H127" s="101">
        <v>42481</v>
      </c>
      <c r="I127" s="102" t="s">
        <v>37</v>
      </c>
      <c r="J127" s="99">
        <v>800</v>
      </c>
      <c r="K127" s="99" t="s">
        <v>26</v>
      </c>
      <c r="L127" s="102" t="s">
        <v>38</v>
      </c>
      <c r="M127" s="99" t="s">
        <v>39</v>
      </c>
      <c r="N127" s="234"/>
      <c r="O127" s="234"/>
      <c r="P127" s="234"/>
      <c r="Q127" s="235"/>
      <c r="R127" s="99">
        <v>0</v>
      </c>
      <c r="S127" s="99">
        <v>0</v>
      </c>
      <c r="T127" s="99">
        <v>1</v>
      </c>
      <c r="U127" s="237"/>
      <c r="V127" s="237"/>
      <c r="W127" s="102" t="s">
        <v>29</v>
      </c>
      <c r="X127" s="104" t="s">
        <v>48</v>
      </c>
      <c r="Y127" s="102" t="s">
        <v>31</v>
      </c>
      <c r="Z127" s="102" t="s">
        <v>2</v>
      </c>
      <c r="AA127" s="102" t="s">
        <v>49</v>
      </c>
      <c r="AB127" s="102" t="s">
        <v>34</v>
      </c>
      <c r="AC127" s="99" t="s">
        <v>50</v>
      </c>
      <c r="AD127" s="102" t="s">
        <v>51</v>
      </c>
    </row>
    <row r="128" spans="1:30" x14ac:dyDescent="0.25">
      <c r="A128">
        <v>2016</v>
      </c>
      <c r="B128">
        <v>3010</v>
      </c>
      <c r="E128" s="97" t="s">
        <v>85</v>
      </c>
      <c r="F128" s="97" t="s">
        <v>87</v>
      </c>
      <c r="H128" s="1">
        <v>42390</v>
      </c>
      <c r="I128" s="2" t="s">
        <v>37</v>
      </c>
      <c r="J128">
        <v>1815</v>
      </c>
      <c r="K128" t="s">
        <v>26</v>
      </c>
      <c r="L128" t="s">
        <v>27</v>
      </c>
      <c r="M128" t="s">
        <v>28</v>
      </c>
      <c r="N128" s="186">
        <v>14100</v>
      </c>
      <c r="O128" s="186">
        <v>1</v>
      </c>
      <c r="P128" s="186">
        <v>1</v>
      </c>
      <c r="Q128" s="190">
        <f>P128/O128</f>
        <v>1</v>
      </c>
      <c r="R128">
        <v>0</v>
      </c>
      <c r="S128">
        <v>1</v>
      </c>
      <c r="T128">
        <v>0</v>
      </c>
      <c r="U128" s="191">
        <f>O128/(365*7*N128)*1000000</f>
        <v>2.7758115779100916E-2</v>
      </c>
      <c r="V128" s="191">
        <f>P128/(365*7*N128)*1000000</f>
        <v>2.7758115779100916E-2</v>
      </c>
      <c r="W128" s="2" t="s">
        <v>29</v>
      </c>
      <c r="X128" s="3" t="s">
        <v>48</v>
      </c>
      <c r="Y128" s="2" t="s">
        <v>31</v>
      </c>
      <c r="Z128" s="2" t="s">
        <v>2</v>
      </c>
      <c r="AA128" s="2" t="s">
        <v>49</v>
      </c>
      <c r="AB128" s="2" t="s">
        <v>34</v>
      </c>
      <c r="AC128" t="s">
        <v>46</v>
      </c>
      <c r="AD128" t="s">
        <v>36</v>
      </c>
    </row>
    <row r="129" spans="1:30" x14ac:dyDescent="0.25">
      <c r="A129">
        <v>2016</v>
      </c>
      <c r="B129">
        <v>3012</v>
      </c>
      <c r="E129" s="97" t="s">
        <v>85</v>
      </c>
      <c r="F129" s="97" t="s">
        <v>89</v>
      </c>
      <c r="H129" s="1">
        <v>42670</v>
      </c>
      <c r="I129" s="2" t="s">
        <v>37</v>
      </c>
      <c r="J129">
        <v>2000</v>
      </c>
      <c r="K129" t="s">
        <v>26</v>
      </c>
      <c r="L129" t="s">
        <v>27</v>
      </c>
      <c r="M129" t="s">
        <v>28</v>
      </c>
      <c r="N129" s="186">
        <v>36000</v>
      </c>
      <c r="O129" s="186">
        <v>1</v>
      </c>
      <c r="P129" s="186">
        <v>1</v>
      </c>
      <c r="Q129" s="190">
        <f>P129/O129</f>
        <v>1</v>
      </c>
      <c r="R129">
        <v>0</v>
      </c>
      <c r="S129">
        <v>1</v>
      </c>
      <c r="T129">
        <v>0</v>
      </c>
      <c r="U129" s="191">
        <f>O129/(365*7*N129)*1000000</f>
        <v>1.0871928680147859E-2</v>
      </c>
      <c r="V129" s="191">
        <f>P129/(365*7*N129)*1000000</f>
        <v>1.0871928680147859E-2</v>
      </c>
      <c r="W129" s="2" t="s">
        <v>29</v>
      </c>
      <c r="X129" s="3" t="s">
        <v>48</v>
      </c>
      <c r="Y129" s="2" t="s">
        <v>31</v>
      </c>
      <c r="Z129" s="2" t="s">
        <v>2</v>
      </c>
      <c r="AA129" s="2" t="s">
        <v>49</v>
      </c>
      <c r="AB129" s="2" t="s">
        <v>34</v>
      </c>
      <c r="AC129" t="s">
        <v>50</v>
      </c>
      <c r="AD129" t="s">
        <v>36</v>
      </c>
    </row>
    <row r="130" spans="1:30" ht="18.75" x14ac:dyDescent="0.25">
      <c r="M130" s="117" t="s">
        <v>106</v>
      </c>
      <c r="N130" s="118">
        <f t="shared" ref="N130:T130" si="10">AVERAGE(N114:N129)</f>
        <v>26133.333333333332</v>
      </c>
      <c r="O130" s="118">
        <f>SUM(O114:O129)/16</f>
        <v>1</v>
      </c>
      <c r="P130" s="118">
        <f>SUM(P114:P129)/16</f>
        <v>1</v>
      </c>
      <c r="Q130" s="119">
        <f t="shared" si="10"/>
        <v>1</v>
      </c>
      <c r="R130" s="120">
        <f t="shared" si="10"/>
        <v>0</v>
      </c>
      <c r="S130" s="120">
        <f t="shared" si="10"/>
        <v>0.25</v>
      </c>
      <c r="T130" s="120">
        <f t="shared" si="10"/>
        <v>0.8125</v>
      </c>
      <c r="U130" s="120">
        <f>SUM(U114:U129)/16</f>
        <v>1.650277350343796E-2</v>
      </c>
      <c r="V130" s="120">
        <f>SUM(V114:V129)/16</f>
        <v>1.650277350343796E-2</v>
      </c>
    </row>
    <row r="131" spans="1:30" ht="15.75" thickBot="1" x14ac:dyDescent="0.3"/>
    <row r="132" spans="1:30" ht="31.5" x14ac:dyDescent="0.25">
      <c r="B132" s="254"/>
      <c r="C132" s="255"/>
      <c r="D132" s="184" t="s">
        <v>119</v>
      </c>
      <c r="E132" s="238" t="s">
        <v>68</v>
      </c>
      <c r="F132" s="238"/>
      <c r="G132" s="238"/>
      <c r="H132" s="238" t="s">
        <v>5</v>
      </c>
      <c r="I132" s="239"/>
      <c r="J132" s="239"/>
      <c r="K132" s="138" t="s">
        <v>96</v>
      </c>
      <c r="L132" s="263" t="s">
        <v>97</v>
      </c>
      <c r="M132" s="266" t="s">
        <v>189</v>
      </c>
    </row>
    <row r="133" spans="1:30" ht="15.75" x14ac:dyDescent="0.25">
      <c r="B133" s="241" t="s">
        <v>156</v>
      </c>
      <c r="C133" s="242"/>
      <c r="D133" s="185" t="s">
        <v>120</v>
      </c>
      <c r="E133" s="240" t="s">
        <v>121</v>
      </c>
      <c r="F133" s="240"/>
      <c r="G133" s="240"/>
      <c r="H133" s="240" t="s">
        <v>191</v>
      </c>
      <c r="I133" s="240"/>
      <c r="J133" s="240"/>
      <c r="K133" s="185" t="s">
        <v>171</v>
      </c>
      <c r="L133" s="185" t="s">
        <v>188</v>
      </c>
      <c r="M133" s="267" t="s">
        <v>190</v>
      </c>
    </row>
    <row r="134" spans="1:30" ht="15.75" x14ac:dyDescent="0.25">
      <c r="B134" s="241" t="s">
        <v>158</v>
      </c>
      <c r="C134" s="242"/>
      <c r="D134" s="182">
        <v>14454.545454545454</v>
      </c>
      <c r="E134" s="271">
        <v>1</v>
      </c>
      <c r="F134" s="271">
        <v>0.94117647058823528</v>
      </c>
      <c r="G134" s="177">
        <v>0.90909090909090906</v>
      </c>
      <c r="H134" s="176">
        <v>0</v>
      </c>
      <c r="I134" s="176">
        <v>0.11764705882352941</v>
      </c>
      <c r="J134" s="176">
        <v>0.94117647058823528</v>
      </c>
      <c r="K134" s="176">
        <v>3.8115382952579338E-2</v>
      </c>
      <c r="L134" s="176">
        <v>3.7436241129769475E-2</v>
      </c>
      <c r="M134" s="261">
        <v>17</v>
      </c>
    </row>
    <row r="135" spans="1:30" ht="15" customHeight="1" x14ac:dyDescent="0.25">
      <c r="B135" s="241" t="s">
        <v>157</v>
      </c>
      <c r="C135" s="242"/>
      <c r="D135" s="182">
        <v>15150</v>
      </c>
      <c r="E135" s="271">
        <v>1</v>
      </c>
      <c r="F135" s="271">
        <v>1</v>
      </c>
      <c r="G135" s="177">
        <v>1</v>
      </c>
      <c r="H135" s="176">
        <v>0</v>
      </c>
      <c r="I135" s="176">
        <v>0</v>
      </c>
      <c r="J135" s="176">
        <v>1</v>
      </c>
      <c r="K135" s="176">
        <v>3.0735796714454915E-2</v>
      </c>
      <c r="L135" s="176">
        <v>3.0735796714454915E-2</v>
      </c>
      <c r="M135" s="261">
        <v>2</v>
      </c>
    </row>
    <row r="136" spans="1:30" ht="15.75" x14ac:dyDescent="0.25">
      <c r="B136" s="256" t="s">
        <v>159</v>
      </c>
      <c r="C136" s="257"/>
      <c r="D136" s="182">
        <v>10512.5</v>
      </c>
      <c r="E136" s="271">
        <v>1</v>
      </c>
      <c r="F136" s="271">
        <v>1</v>
      </c>
      <c r="G136" s="177">
        <v>1</v>
      </c>
      <c r="H136" s="176">
        <v>0</v>
      </c>
      <c r="I136" s="176">
        <v>0.21428571428571427</v>
      </c>
      <c r="J136" s="176">
        <v>0.9285714285714286</v>
      </c>
      <c r="K136" s="176">
        <v>3.9915469185534992E-2</v>
      </c>
      <c r="L136" s="176">
        <v>3.9915469185534992E-2</v>
      </c>
      <c r="M136" s="261">
        <v>14</v>
      </c>
    </row>
    <row r="137" spans="1:30" ht="15.75" x14ac:dyDescent="0.25">
      <c r="B137" s="256" t="s">
        <v>160</v>
      </c>
      <c r="C137" s="257"/>
      <c r="D137" s="182">
        <v>10512.5</v>
      </c>
      <c r="E137" s="271">
        <v>0</v>
      </c>
      <c r="F137" s="271">
        <v>0</v>
      </c>
      <c r="G137" s="177">
        <v>0</v>
      </c>
      <c r="H137" s="176">
        <v>0</v>
      </c>
      <c r="I137" s="176">
        <v>0</v>
      </c>
      <c r="J137" s="176">
        <v>0</v>
      </c>
      <c r="K137" s="176">
        <v>0</v>
      </c>
      <c r="L137" s="176">
        <v>0</v>
      </c>
      <c r="M137" s="262">
        <v>0</v>
      </c>
    </row>
    <row r="138" spans="1:30" ht="15.75" x14ac:dyDescent="0.25">
      <c r="B138" s="241" t="s">
        <v>161</v>
      </c>
      <c r="C138" s="242"/>
      <c r="D138" s="182">
        <v>12312.5</v>
      </c>
      <c r="E138" s="271">
        <v>1.0344827586206897</v>
      </c>
      <c r="F138" s="271">
        <v>0.96551724137931039</v>
      </c>
      <c r="G138" s="177">
        <v>0.85</v>
      </c>
      <c r="H138" s="176">
        <v>0</v>
      </c>
      <c r="I138" s="176">
        <v>0.20689655172413793</v>
      </c>
      <c r="J138" s="176">
        <v>0.7931034482758621</v>
      </c>
      <c r="K138" s="176">
        <v>2.9441579378852306E-2</v>
      </c>
      <c r="L138" s="176">
        <v>1.8360098200257455E-2</v>
      </c>
      <c r="M138" s="261">
        <v>29</v>
      </c>
    </row>
    <row r="139" spans="1:30" ht="15.75" x14ac:dyDescent="0.25">
      <c r="B139" s="241" t="s">
        <v>162</v>
      </c>
      <c r="C139" s="242"/>
      <c r="D139" s="182">
        <v>9100</v>
      </c>
      <c r="E139" s="271">
        <v>2</v>
      </c>
      <c r="F139" s="271">
        <v>2</v>
      </c>
      <c r="G139" s="177">
        <v>1</v>
      </c>
      <c r="H139" s="176">
        <v>0</v>
      </c>
      <c r="I139" s="176">
        <v>1</v>
      </c>
      <c r="J139" s="176">
        <v>0</v>
      </c>
      <c r="K139" s="176">
        <v>8.6019655491279767E-2</v>
      </c>
      <c r="L139" s="176">
        <v>8.6019655491279767E-2</v>
      </c>
      <c r="M139" s="261">
        <v>1</v>
      </c>
    </row>
    <row r="140" spans="1:30" ht="15.75" x14ac:dyDescent="0.25">
      <c r="B140" s="268" t="s">
        <v>163</v>
      </c>
      <c r="C140" s="265"/>
      <c r="D140" s="182">
        <v>9666.6666666666661</v>
      </c>
      <c r="E140" s="271">
        <v>1</v>
      </c>
      <c r="F140" s="271">
        <v>0.66666666666666663</v>
      </c>
      <c r="G140" s="177">
        <v>0.66666666666666663</v>
      </c>
      <c r="H140" s="176">
        <v>0</v>
      </c>
      <c r="I140" s="176">
        <v>0</v>
      </c>
      <c r="J140" s="176">
        <v>0.66666666666666663</v>
      </c>
      <c r="K140" s="176">
        <v>4.8230221897933113E-2</v>
      </c>
      <c r="L140" s="176">
        <v>4.0024992705368696E-2</v>
      </c>
      <c r="M140" s="261">
        <v>3</v>
      </c>
    </row>
    <row r="141" spans="1:30" ht="15.75" x14ac:dyDescent="0.25">
      <c r="B141" s="256" t="s">
        <v>164</v>
      </c>
      <c r="C141" s="257"/>
      <c r="D141" s="182">
        <v>9666.6666666666661</v>
      </c>
      <c r="E141" s="271">
        <v>0</v>
      </c>
      <c r="F141" s="271">
        <v>0</v>
      </c>
      <c r="G141" s="177">
        <v>0</v>
      </c>
      <c r="H141" s="176">
        <v>0</v>
      </c>
      <c r="I141" s="176">
        <v>0</v>
      </c>
      <c r="J141" s="176">
        <v>0</v>
      </c>
      <c r="K141" s="176">
        <v>0</v>
      </c>
      <c r="L141" s="176">
        <v>0</v>
      </c>
      <c r="M141" s="261">
        <v>0</v>
      </c>
    </row>
    <row r="142" spans="1:30" ht="15.75" x14ac:dyDescent="0.25">
      <c r="B142" s="252" t="s">
        <v>165</v>
      </c>
      <c r="C142" s="253"/>
      <c r="D142" s="182">
        <v>20000</v>
      </c>
      <c r="E142" s="271">
        <v>1</v>
      </c>
      <c r="F142" s="271">
        <v>1</v>
      </c>
      <c r="G142" s="177">
        <v>1</v>
      </c>
      <c r="H142" s="176">
        <v>4.3478260869565216E-2</v>
      </c>
      <c r="I142" s="176">
        <v>0.13043478260869565</v>
      </c>
      <c r="J142" s="176">
        <v>0.86956521739130432</v>
      </c>
      <c r="K142" s="176">
        <v>3.3744581199901487E-2</v>
      </c>
      <c r="L142" s="176">
        <v>3.3744581199901487E-2</v>
      </c>
      <c r="M142" s="261">
        <v>23</v>
      </c>
    </row>
    <row r="143" spans="1:30" ht="16.5" thickBot="1" x14ac:dyDescent="0.3">
      <c r="B143" s="269" t="s">
        <v>166</v>
      </c>
      <c r="C143" s="270"/>
      <c r="D143" s="183">
        <v>26133.333333333332</v>
      </c>
      <c r="E143" s="272">
        <v>1</v>
      </c>
      <c r="F143" s="272">
        <v>1</v>
      </c>
      <c r="G143" s="181">
        <v>1</v>
      </c>
      <c r="H143" s="180">
        <v>0</v>
      </c>
      <c r="I143" s="180">
        <v>0.25</v>
      </c>
      <c r="J143" s="180">
        <v>0.8125</v>
      </c>
      <c r="K143" s="180">
        <v>1.650277350343796E-2</v>
      </c>
      <c r="L143" s="180">
        <v>1.650277350343796E-2</v>
      </c>
      <c r="M143" s="264">
        <v>16</v>
      </c>
    </row>
  </sheetData>
  <autoFilter ref="A2:AE2"/>
  <mergeCells count="160">
    <mergeCell ref="B137:C137"/>
    <mergeCell ref="B139:C139"/>
    <mergeCell ref="B140:C140"/>
    <mergeCell ref="B141:C141"/>
    <mergeCell ref="B142:C142"/>
    <mergeCell ref="B138:C138"/>
    <mergeCell ref="B143:C143"/>
    <mergeCell ref="B132:C132"/>
    <mergeCell ref="E132:G132"/>
    <mergeCell ref="H132:J132"/>
    <mergeCell ref="B133:C133"/>
    <mergeCell ref="E133:G133"/>
    <mergeCell ref="H133:J133"/>
    <mergeCell ref="B134:C134"/>
    <mergeCell ref="B135:C135"/>
    <mergeCell ref="B136:C136"/>
    <mergeCell ref="U19:U20"/>
    <mergeCell ref="V19:V20"/>
    <mergeCell ref="N19:N20"/>
    <mergeCell ref="O19:O20"/>
    <mergeCell ref="P19:P20"/>
    <mergeCell ref="Q19:Q20"/>
    <mergeCell ref="N116:N119"/>
    <mergeCell ref="O116:O119"/>
    <mergeCell ref="P116:P119"/>
    <mergeCell ref="Q116:Q119"/>
    <mergeCell ref="U116:U119"/>
    <mergeCell ref="V116:V119"/>
    <mergeCell ref="N114:N115"/>
    <mergeCell ref="O114:O115"/>
    <mergeCell ref="P114:P115"/>
    <mergeCell ref="Q114:Q115"/>
    <mergeCell ref="U114:U115"/>
    <mergeCell ref="U8:U9"/>
    <mergeCell ref="V8:V9"/>
    <mergeCell ref="U11:U12"/>
    <mergeCell ref="V11:V12"/>
    <mergeCell ref="U13:U15"/>
    <mergeCell ref="V13:V15"/>
    <mergeCell ref="N8:N9"/>
    <mergeCell ref="O8:O9"/>
    <mergeCell ref="P8:P9"/>
    <mergeCell ref="Q8:Q9"/>
    <mergeCell ref="N13:N15"/>
    <mergeCell ref="O13:O15"/>
    <mergeCell ref="P13:P15"/>
    <mergeCell ref="Q13:Q15"/>
    <mergeCell ref="N11:N12"/>
    <mergeCell ref="O11:O12"/>
    <mergeCell ref="P11:P12"/>
    <mergeCell ref="Q11:Q12"/>
    <mergeCell ref="O5:O6"/>
    <mergeCell ref="P5:P6"/>
    <mergeCell ref="Q5:Q6"/>
    <mergeCell ref="N5:N6"/>
    <mergeCell ref="U5:U6"/>
    <mergeCell ref="V5:V6"/>
    <mergeCell ref="N126:N127"/>
    <mergeCell ref="O126:O127"/>
    <mergeCell ref="P126:P127"/>
    <mergeCell ref="Q126:Q127"/>
    <mergeCell ref="U126:U127"/>
    <mergeCell ref="V126:V127"/>
    <mergeCell ref="N123:N124"/>
    <mergeCell ref="O123:O124"/>
    <mergeCell ref="P123:P124"/>
    <mergeCell ref="Q123:Q124"/>
    <mergeCell ref="U123:U124"/>
    <mergeCell ref="V123:V124"/>
    <mergeCell ref="N121:N122"/>
    <mergeCell ref="O121:O122"/>
    <mergeCell ref="P121:P122"/>
    <mergeCell ref="Q121:Q122"/>
    <mergeCell ref="U121:U122"/>
    <mergeCell ref="V121:V122"/>
    <mergeCell ref="V114:V115"/>
    <mergeCell ref="N107:N108"/>
    <mergeCell ref="O107:O108"/>
    <mergeCell ref="P107:P108"/>
    <mergeCell ref="Q107:Q108"/>
    <mergeCell ref="U107:U108"/>
    <mergeCell ref="V107:V108"/>
    <mergeCell ref="N105:N106"/>
    <mergeCell ref="O105:O106"/>
    <mergeCell ref="P105:P106"/>
    <mergeCell ref="Q105:Q106"/>
    <mergeCell ref="U105:U106"/>
    <mergeCell ref="V105:V106"/>
    <mergeCell ref="N94:N99"/>
    <mergeCell ref="O94:O99"/>
    <mergeCell ref="P94:P99"/>
    <mergeCell ref="Q94:Q99"/>
    <mergeCell ref="U94:U99"/>
    <mergeCell ref="V94:V99"/>
    <mergeCell ref="N92:N93"/>
    <mergeCell ref="O92:O93"/>
    <mergeCell ref="P92:P93"/>
    <mergeCell ref="Q92:Q93"/>
    <mergeCell ref="U92:U93"/>
    <mergeCell ref="V92:V93"/>
    <mergeCell ref="N90:N91"/>
    <mergeCell ref="O90:O91"/>
    <mergeCell ref="P90:P91"/>
    <mergeCell ref="Q90:Q91"/>
    <mergeCell ref="U90:U91"/>
    <mergeCell ref="V90:V91"/>
    <mergeCell ref="N88:N89"/>
    <mergeCell ref="O88:O89"/>
    <mergeCell ref="P88:P89"/>
    <mergeCell ref="Q88:Q89"/>
    <mergeCell ref="U88:U89"/>
    <mergeCell ref="V88:V89"/>
    <mergeCell ref="N73:N74"/>
    <mergeCell ref="O73:O74"/>
    <mergeCell ref="P73:P74"/>
    <mergeCell ref="Q73:Q74"/>
    <mergeCell ref="U73:U74"/>
    <mergeCell ref="V73:V74"/>
    <mergeCell ref="N60:N70"/>
    <mergeCell ref="O60:O70"/>
    <mergeCell ref="P60:P70"/>
    <mergeCell ref="Q60:Q70"/>
    <mergeCell ref="U60:U70"/>
    <mergeCell ref="V60:V70"/>
    <mergeCell ref="N56:N58"/>
    <mergeCell ref="O56:O58"/>
    <mergeCell ref="P56:P58"/>
    <mergeCell ref="Q56:Q58"/>
    <mergeCell ref="U56:U58"/>
    <mergeCell ref="V56:V58"/>
    <mergeCell ref="N51:N55"/>
    <mergeCell ref="O51:O55"/>
    <mergeCell ref="P51:P55"/>
    <mergeCell ref="Q51:Q55"/>
    <mergeCell ref="U51:U55"/>
    <mergeCell ref="V51:V55"/>
    <mergeCell ref="N46:N50"/>
    <mergeCell ref="O46:O50"/>
    <mergeCell ref="P46:P50"/>
    <mergeCell ref="Q46:Q50"/>
    <mergeCell ref="U46:U50"/>
    <mergeCell ref="V46:V50"/>
    <mergeCell ref="N39:N41"/>
    <mergeCell ref="O39:O41"/>
    <mergeCell ref="P39:P41"/>
    <mergeCell ref="Q39:Q41"/>
    <mergeCell ref="U39:U41"/>
    <mergeCell ref="V39:V41"/>
    <mergeCell ref="N34:N37"/>
    <mergeCell ref="O34:O37"/>
    <mergeCell ref="P34:P37"/>
    <mergeCell ref="Q34:Q37"/>
    <mergeCell ref="U34:U37"/>
    <mergeCell ref="V34:V37"/>
    <mergeCell ref="N30:N31"/>
    <mergeCell ref="O30:O31"/>
    <mergeCell ref="P30:P31"/>
    <mergeCell ref="Q30:Q31"/>
    <mergeCell ref="U30:U31"/>
    <mergeCell ref="V30:V31"/>
  </mergeCells>
  <pageMargins left="0.25" right="0.25" top="0.75" bottom="0.75" header="0.3" footer="0.3"/>
  <pageSetup paperSize="8" scale="61" fitToHeight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tabSelected="1" topLeftCell="P1" workbookViewId="0">
      <pane ySplit="2" topLeftCell="A95" activePane="bottomLeft" state="frozen"/>
      <selection pane="bottomLeft" activeCell="V104" sqref="V104:V105"/>
    </sheetView>
  </sheetViews>
  <sheetFormatPr defaultRowHeight="15" x14ac:dyDescent="0.25"/>
  <cols>
    <col min="7" max="7" width="20" customWidth="1"/>
    <col min="10" max="10" width="24.7109375" customWidth="1"/>
    <col min="11" max="11" width="28.28515625" customWidth="1"/>
    <col min="12" max="12" width="35.7109375" customWidth="1"/>
    <col min="21" max="21" width="28.140625" customWidth="1"/>
    <col min="22" max="22" width="36.140625" customWidth="1"/>
  </cols>
  <sheetData>
    <row r="1" spans="1:30" x14ac:dyDescent="0.25">
      <c r="B1" s="3" t="s">
        <v>4</v>
      </c>
      <c r="C1" s="3"/>
      <c r="D1" s="4"/>
      <c r="E1" s="4"/>
      <c r="F1" s="4"/>
      <c r="G1" s="4"/>
      <c r="N1" t="s">
        <v>69</v>
      </c>
      <c r="O1" s="3" t="s">
        <v>68</v>
      </c>
      <c r="P1" s="3"/>
      <c r="Q1" s="3"/>
      <c r="R1" s="3" t="s">
        <v>5</v>
      </c>
      <c r="S1" s="3"/>
      <c r="T1" s="3"/>
      <c r="U1" s="4" t="s">
        <v>96</v>
      </c>
      <c r="V1" s="4" t="s">
        <v>97</v>
      </c>
    </row>
    <row r="2" spans="1:30" x14ac:dyDescent="0.25">
      <c r="A2" t="s">
        <v>67</v>
      </c>
      <c r="B2" t="s">
        <v>6</v>
      </c>
      <c r="C2" t="s">
        <v>7</v>
      </c>
      <c r="D2" t="s">
        <v>71</v>
      </c>
      <c r="E2" t="s">
        <v>72</v>
      </c>
      <c r="F2" t="s">
        <v>73</v>
      </c>
      <c r="G2" t="s">
        <v>74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70</v>
      </c>
      <c r="O2" t="s">
        <v>0</v>
      </c>
      <c r="P2" t="s">
        <v>1</v>
      </c>
      <c r="Q2" t="s">
        <v>95</v>
      </c>
      <c r="R2" t="s">
        <v>14</v>
      </c>
      <c r="S2" t="s">
        <v>15</v>
      </c>
      <c r="T2" t="s">
        <v>16</v>
      </c>
      <c r="U2" s="109" t="s">
        <v>98</v>
      </c>
      <c r="V2" s="109" t="s">
        <v>99</v>
      </c>
      <c r="W2" t="s">
        <v>17</v>
      </c>
      <c r="X2" t="s">
        <v>18</v>
      </c>
      <c r="Y2" t="s">
        <v>19</v>
      </c>
      <c r="Z2" t="s">
        <v>20</v>
      </c>
      <c r="AA2" t="s">
        <v>21</v>
      </c>
      <c r="AB2" t="s">
        <v>22</v>
      </c>
      <c r="AC2" t="s">
        <v>23</v>
      </c>
      <c r="AD2" t="s">
        <v>24</v>
      </c>
    </row>
    <row r="3" spans="1:30" x14ac:dyDescent="0.25">
      <c r="A3" s="110" t="s">
        <v>102</v>
      </c>
    </row>
    <row r="4" spans="1:30" x14ac:dyDescent="0.25">
      <c r="A4">
        <v>2010</v>
      </c>
      <c r="B4" s="19">
        <v>3017</v>
      </c>
      <c r="C4" s="19">
        <v>3018</v>
      </c>
      <c r="D4" s="95" t="s">
        <v>75</v>
      </c>
      <c r="E4" s="95" t="s">
        <v>76</v>
      </c>
      <c r="F4" s="95" t="s">
        <v>77</v>
      </c>
      <c r="G4" s="96">
        <v>370</v>
      </c>
      <c r="H4" s="20">
        <v>40498</v>
      </c>
      <c r="I4" s="21" t="s">
        <v>44</v>
      </c>
      <c r="J4" s="19">
        <v>1130</v>
      </c>
      <c r="K4" s="22" t="s">
        <v>26</v>
      </c>
      <c r="L4" s="19" t="s">
        <v>27</v>
      </c>
      <c r="M4" s="19" t="s">
        <v>28</v>
      </c>
      <c r="N4" s="199">
        <v>9100</v>
      </c>
      <c r="O4" s="199">
        <v>3</v>
      </c>
      <c r="P4" s="199">
        <v>3</v>
      </c>
      <c r="Q4" s="200">
        <f>P4/O4</f>
        <v>1</v>
      </c>
      <c r="R4" s="19">
        <v>0</v>
      </c>
      <c r="S4" s="19">
        <v>0</v>
      </c>
      <c r="T4" s="19">
        <v>1</v>
      </c>
      <c r="U4" s="258">
        <f>O4/(365*7*N4)*1000000</f>
        <v>0.12902948323691962</v>
      </c>
      <c r="V4" s="258">
        <f>P4/(365*7*N4)*1000000</f>
        <v>0.12902948323691962</v>
      </c>
      <c r="W4" s="21" t="s">
        <v>29</v>
      </c>
      <c r="X4" s="21" t="s">
        <v>48</v>
      </c>
      <c r="Y4" s="21" t="s">
        <v>31</v>
      </c>
      <c r="Z4" s="19" t="s">
        <v>32</v>
      </c>
      <c r="AA4" s="19" t="s">
        <v>33</v>
      </c>
      <c r="AB4" s="21" t="s">
        <v>34</v>
      </c>
      <c r="AC4" s="21" t="s">
        <v>35</v>
      </c>
      <c r="AD4" s="19" t="s">
        <v>36</v>
      </c>
    </row>
    <row r="5" spans="1:30" x14ac:dyDescent="0.25">
      <c r="B5" s="19">
        <v>3017</v>
      </c>
      <c r="C5" s="19">
        <v>3018</v>
      </c>
      <c r="D5" s="95" t="s">
        <v>75</v>
      </c>
      <c r="E5" s="95" t="s">
        <v>76</v>
      </c>
      <c r="F5" s="95" t="s">
        <v>77</v>
      </c>
      <c r="G5" s="96">
        <v>372</v>
      </c>
      <c r="H5" s="20">
        <v>40884</v>
      </c>
      <c r="I5" s="21" t="s">
        <v>44</v>
      </c>
      <c r="J5" s="19">
        <v>1345</v>
      </c>
      <c r="K5" s="19" t="s">
        <v>26</v>
      </c>
      <c r="L5" s="21" t="s">
        <v>38</v>
      </c>
      <c r="M5" s="19" t="s">
        <v>39</v>
      </c>
      <c r="N5" s="199"/>
      <c r="O5" s="199"/>
      <c r="P5" s="199"/>
      <c r="Q5" s="200"/>
      <c r="R5" s="19">
        <v>0</v>
      </c>
      <c r="S5" s="19">
        <v>0</v>
      </c>
      <c r="T5" s="19">
        <v>1</v>
      </c>
      <c r="U5" s="258"/>
      <c r="V5" s="258"/>
      <c r="W5" s="21" t="s">
        <v>29</v>
      </c>
      <c r="X5" s="23" t="s">
        <v>48</v>
      </c>
      <c r="Y5" s="21" t="s">
        <v>40</v>
      </c>
      <c r="Z5" s="19" t="s">
        <v>32</v>
      </c>
      <c r="AA5" s="19" t="s">
        <v>33</v>
      </c>
      <c r="AB5" s="21" t="s">
        <v>34</v>
      </c>
      <c r="AC5" s="21" t="s">
        <v>35</v>
      </c>
      <c r="AD5" s="21" t="s">
        <v>43</v>
      </c>
    </row>
    <row r="6" spans="1:30" x14ac:dyDescent="0.25">
      <c r="A6">
        <v>2014</v>
      </c>
      <c r="B6" s="19">
        <v>3017</v>
      </c>
      <c r="C6" s="19">
        <v>3018</v>
      </c>
      <c r="D6" s="95" t="s">
        <v>75</v>
      </c>
      <c r="E6" s="95" t="s">
        <v>76</v>
      </c>
      <c r="F6" s="95" t="s">
        <v>77</v>
      </c>
      <c r="G6" s="96">
        <v>373</v>
      </c>
      <c r="H6" s="20">
        <v>41897</v>
      </c>
      <c r="I6" s="21" t="s">
        <v>25</v>
      </c>
      <c r="J6" s="19">
        <v>1510</v>
      </c>
      <c r="K6" s="19" t="s">
        <v>26</v>
      </c>
      <c r="L6" s="21" t="s">
        <v>38</v>
      </c>
      <c r="M6" s="19" t="s">
        <v>39</v>
      </c>
      <c r="N6" s="199"/>
      <c r="O6" s="199"/>
      <c r="P6" s="199"/>
      <c r="Q6" s="200"/>
      <c r="R6" s="19">
        <v>0</v>
      </c>
      <c r="S6" s="19">
        <v>0</v>
      </c>
      <c r="T6" s="19">
        <v>1</v>
      </c>
      <c r="U6" s="258"/>
      <c r="V6" s="258"/>
      <c r="W6" s="21" t="s">
        <v>29</v>
      </c>
      <c r="X6" s="21" t="s">
        <v>45</v>
      </c>
      <c r="Y6" s="21" t="s">
        <v>40</v>
      </c>
      <c r="Z6" s="19" t="s">
        <v>32</v>
      </c>
      <c r="AA6" s="19" t="s">
        <v>33</v>
      </c>
      <c r="AB6" s="21" t="s">
        <v>34</v>
      </c>
      <c r="AC6" s="21" t="s">
        <v>35</v>
      </c>
      <c r="AD6" s="21" t="s">
        <v>43</v>
      </c>
    </row>
    <row r="7" spans="1:30" x14ac:dyDescent="0.25">
      <c r="A7">
        <v>2010</v>
      </c>
      <c r="B7" s="9">
        <v>3020</v>
      </c>
      <c r="C7" s="9">
        <v>3021</v>
      </c>
      <c r="D7" s="95" t="s">
        <v>78</v>
      </c>
      <c r="E7" s="95" t="s">
        <v>75</v>
      </c>
      <c r="F7" s="95" t="s">
        <v>79</v>
      </c>
      <c r="G7" s="96">
        <v>680</v>
      </c>
      <c r="H7" s="10">
        <v>40207</v>
      </c>
      <c r="I7" s="11" t="s">
        <v>60</v>
      </c>
      <c r="J7" s="9">
        <v>1500</v>
      </c>
      <c r="K7" s="12" t="s">
        <v>26</v>
      </c>
      <c r="L7" s="9" t="s">
        <v>27</v>
      </c>
      <c r="M7" s="9" t="s">
        <v>28</v>
      </c>
      <c r="N7" s="199">
        <v>14900</v>
      </c>
      <c r="O7" s="199">
        <v>8</v>
      </c>
      <c r="P7" s="199">
        <v>7</v>
      </c>
      <c r="Q7" s="200">
        <f>P7/O7</f>
        <v>0.875</v>
      </c>
      <c r="R7" s="9">
        <v>0</v>
      </c>
      <c r="S7" s="9">
        <v>0</v>
      </c>
      <c r="T7" s="9">
        <v>0</v>
      </c>
      <c r="U7" s="258">
        <f>O7/(365*7*N7)*1000000</f>
        <v>0.21014197717332775</v>
      </c>
      <c r="V7" s="258">
        <f>P7/(365*7*N7)*1000000</f>
        <v>0.18387423002666178</v>
      </c>
      <c r="W7" s="11" t="s">
        <v>29</v>
      </c>
      <c r="X7" s="9" t="s">
        <v>55</v>
      </c>
      <c r="Y7" s="11" t="s">
        <v>31</v>
      </c>
      <c r="Z7" s="9" t="s">
        <v>32</v>
      </c>
      <c r="AA7" s="9" t="s">
        <v>33</v>
      </c>
      <c r="AB7" s="11" t="s">
        <v>34</v>
      </c>
      <c r="AC7" s="11" t="s">
        <v>35</v>
      </c>
      <c r="AD7" s="9" t="s">
        <v>36</v>
      </c>
    </row>
    <row r="8" spans="1:30" x14ac:dyDescent="0.25">
      <c r="B8" s="9">
        <v>3020</v>
      </c>
      <c r="C8" s="9">
        <v>3021</v>
      </c>
      <c r="D8" s="95" t="s">
        <v>78</v>
      </c>
      <c r="E8" s="95" t="s">
        <v>75</v>
      </c>
      <c r="F8" s="95" t="s">
        <v>79</v>
      </c>
      <c r="G8" s="96">
        <v>681</v>
      </c>
      <c r="H8" s="10">
        <v>40265</v>
      </c>
      <c r="I8" s="11" t="s">
        <v>25</v>
      </c>
      <c r="J8" s="9">
        <v>1500</v>
      </c>
      <c r="K8" s="12" t="s">
        <v>26</v>
      </c>
      <c r="L8" s="9" t="s">
        <v>27</v>
      </c>
      <c r="M8" s="9" t="s">
        <v>28</v>
      </c>
      <c r="N8" s="199"/>
      <c r="O8" s="199"/>
      <c r="P8" s="199"/>
      <c r="Q8" s="200"/>
      <c r="R8" s="9">
        <v>0</v>
      </c>
      <c r="S8" s="9">
        <v>0</v>
      </c>
      <c r="T8" s="9">
        <v>1</v>
      </c>
      <c r="U8" s="258"/>
      <c r="V8" s="258"/>
      <c r="W8" s="11" t="s">
        <v>29</v>
      </c>
      <c r="X8" s="9" t="s">
        <v>55</v>
      </c>
      <c r="Y8" s="11" t="s">
        <v>31</v>
      </c>
      <c r="Z8" s="9" t="s">
        <v>32</v>
      </c>
      <c r="AA8" s="9" t="s">
        <v>33</v>
      </c>
      <c r="AB8" s="11" t="s">
        <v>34</v>
      </c>
      <c r="AC8" s="11" t="s">
        <v>35</v>
      </c>
      <c r="AD8" s="9" t="s">
        <v>36</v>
      </c>
    </row>
    <row r="9" spans="1:30" x14ac:dyDescent="0.25">
      <c r="A9">
        <v>2011</v>
      </c>
      <c r="B9" s="9">
        <v>3020</v>
      </c>
      <c r="C9" s="9">
        <v>3021</v>
      </c>
      <c r="D9" s="95" t="s">
        <v>78</v>
      </c>
      <c r="E9" s="95" t="s">
        <v>75</v>
      </c>
      <c r="F9" s="95" t="s">
        <v>79</v>
      </c>
      <c r="G9" s="96">
        <v>682</v>
      </c>
      <c r="H9" s="10">
        <v>40759</v>
      </c>
      <c r="I9" s="11" t="s">
        <v>37</v>
      </c>
      <c r="J9" s="9">
        <v>1300</v>
      </c>
      <c r="K9" s="9" t="s">
        <v>26</v>
      </c>
      <c r="L9" s="9" t="s">
        <v>27</v>
      </c>
      <c r="M9" s="9" t="s">
        <v>28</v>
      </c>
      <c r="N9" s="199"/>
      <c r="O9" s="199"/>
      <c r="P9" s="199"/>
      <c r="Q9" s="200"/>
      <c r="R9" s="9">
        <v>0</v>
      </c>
      <c r="S9" s="9">
        <v>0</v>
      </c>
      <c r="T9" s="9">
        <v>1</v>
      </c>
      <c r="U9" s="258"/>
      <c r="V9" s="258"/>
      <c r="W9" s="11" t="s">
        <v>29</v>
      </c>
      <c r="X9" s="9" t="s">
        <v>55</v>
      </c>
      <c r="Y9" s="11" t="s">
        <v>31</v>
      </c>
      <c r="Z9" s="9" t="s">
        <v>32</v>
      </c>
      <c r="AA9" s="9" t="s">
        <v>33</v>
      </c>
      <c r="AB9" s="11" t="s">
        <v>34</v>
      </c>
      <c r="AC9" s="11" t="s">
        <v>35</v>
      </c>
      <c r="AD9" s="9" t="s">
        <v>36</v>
      </c>
    </row>
    <row r="10" spans="1:30" x14ac:dyDescent="0.25">
      <c r="B10" s="9">
        <v>3020</v>
      </c>
      <c r="C10" s="9">
        <v>3021</v>
      </c>
      <c r="D10" s="95" t="s">
        <v>78</v>
      </c>
      <c r="E10" s="95" t="s">
        <v>75</v>
      </c>
      <c r="F10" s="95" t="s">
        <v>79</v>
      </c>
      <c r="G10" s="96">
        <v>683</v>
      </c>
      <c r="H10" s="10">
        <v>40897</v>
      </c>
      <c r="I10" s="11" t="s">
        <v>52</v>
      </c>
      <c r="J10" s="9">
        <v>750</v>
      </c>
      <c r="K10" s="9" t="s">
        <v>26</v>
      </c>
      <c r="L10" s="9" t="s">
        <v>27</v>
      </c>
      <c r="M10" s="9" t="s">
        <v>28</v>
      </c>
      <c r="N10" s="199"/>
      <c r="O10" s="199"/>
      <c r="P10" s="199"/>
      <c r="Q10" s="200"/>
      <c r="R10" s="9">
        <v>0</v>
      </c>
      <c r="S10" s="9">
        <v>0</v>
      </c>
      <c r="T10" s="9">
        <v>1</v>
      </c>
      <c r="U10" s="258"/>
      <c r="V10" s="258"/>
      <c r="W10" s="11" t="s">
        <v>29</v>
      </c>
      <c r="X10" s="9" t="s">
        <v>55</v>
      </c>
      <c r="Y10" s="11" t="s">
        <v>31</v>
      </c>
      <c r="Z10" s="9" t="s">
        <v>32</v>
      </c>
      <c r="AA10" s="9" t="s">
        <v>33</v>
      </c>
      <c r="AB10" s="11" t="s">
        <v>34</v>
      </c>
      <c r="AC10" s="11" t="s">
        <v>35</v>
      </c>
      <c r="AD10" s="9" t="s">
        <v>36</v>
      </c>
    </row>
    <row r="11" spans="1:30" x14ac:dyDescent="0.25">
      <c r="A11">
        <v>2012</v>
      </c>
      <c r="B11" s="9">
        <v>3020</v>
      </c>
      <c r="C11" s="9">
        <v>3021</v>
      </c>
      <c r="D11" s="95" t="s">
        <v>78</v>
      </c>
      <c r="E11" s="95" t="s">
        <v>75</v>
      </c>
      <c r="F11" s="95" t="s">
        <v>79</v>
      </c>
      <c r="G11" s="96">
        <v>684</v>
      </c>
      <c r="H11" s="10">
        <v>40928</v>
      </c>
      <c r="I11" s="11" t="s">
        <v>54</v>
      </c>
      <c r="J11" s="9">
        <v>1100</v>
      </c>
      <c r="K11" s="9" t="s">
        <v>26</v>
      </c>
      <c r="L11" s="9" t="s">
        <v>27</v>
      </c>
      <c r="M11" s="9" t="s">
        <v>28</v>
      </c>
      <c r="N11" s="199"/>
      <c r="O11" s="199"/>
      <c r="P11" s="199"/>
      <c r="Q11" s="200"/>
      <c r="R11" s="9">
        <v>0</v>
      </c>
      <c r="S11" s="9">
        <v>1</v>
      </c>
      <c r="T11" s="9">
        <v>2</v>
      </c>
      <c r="U11" s="258"/>
      <c r="V11" s="258"/>
      <c r="W11" s="11" t="s">
        <v>29</v>
      </c>
      <c r="X11" s="11" t="s">
        <v>45</v>
      </c>
      <c r="Y11" s="11" t="s">
        <v>31</v>
      </c>
      <c r="Z11" s="9" t="s">
        <v>32</v>
      </c>
      <c r="AA11" s="9" t="s">
        <v>33</v>
      </c>
      <c r="AB11" s="11" t="s">
        <v>34</v>
      </c>
      <c r="AC11" s="11" t="s">
        <v>35</v>
      </c>
      <c r="AD11" s="9" t="s">
        <v>36</v>
      </c>
    </row>
    <row r="12" spans="1:30" x14ac:dyDescent="0.25">
      <c r="A12">
        <v>2014</v>
      </c>
      <c r="B12" s="9">
        <v>3020</v>
      </c>
      <c r="C12" s="9">
        <v>3021</v>
      </c>
      <c r="D12" s="95" t="s">
        <v>78</v>
      </c>
      <c r="E12" s="95" t="s">
        <v>75</v>
      </c>
      <c r="F12" s="95" t="s">
        <v>79</v>
      </c>
      <c r="G12" s="96">
        <v>686</v>
      </c>
      <c r="H12" s="10">
        <v>41733</v>
      </c>
      <c r="I12" s="11" t="s">
        <v>54</v>
      </c>
      <c r="J12" s="9">
        <v>760</v>
      </c>
      <c r="K12" s="9" t="s">
        <v>26</v>
      </c>
      <c r="L12" s="9" t="s">
        <v>27</v>
      </c>
      <c r="M12" s="9" t="s">
        <v>28</v>
      </c>
      <c r="N12" s="199"/>
      <c r="O12" s="199"/>
      <c r="P12" s="199"/>
      <c r="Q12" s="200"/>
      <c r="R12" s="9">
        <v>0</v>
      </c>
      <c r="S12" s="9">
        <v>0</v>
      </c>
      <c r="T12" s="9">
        <v>1</v>
      </c>
      <c r="U12" s="258"/>
      <c r="V12" s="258"/>
      <c r="W12" s="11" t="s">
        <v>29</v>
      </c>
      <c r="X12" s="11" t="s">
        <v>45</v>
      </c>
      <c r="Y12" s="11" t="s">
        <v>31</v>
      </c>
      <c r="Z12" s="9" t="s">
        <v>32</v>
      </c>
      <c r="AA12" s="9" t="s">
        <v>33</v>
      </c>
      <c r="AB12" s="11" t="s">
        <v>34</v>
      </c>
      <c r="AC12" s="11" t="s">
        <v>35</v>
      </c>
      <c r="AD12" s="11" t="s">
        <v>47</v>
      </c>
    </row>
    <row r="13" spans="1:30" x14ac:dyDescent="0.25">
      <c r="B13" s="9">
        <v>3020</v>
      </c>
      <c r="C13" s="9">
        <v>3021</v>
      </c>
      <c r="D13" s="95" t="s">
        <v>78</v>
      </c>
      <c r="E13" s="95" t="s">
        <v>75</v>
      </c>
      <c r="F13" s="95" t="s">
        <v>79</v>
      </c>
      <c r="G13" s="96">
        <v>688</v>
      </c>
      <c r="H13" s="10">
        <v>42083</v>
      </c>
      <c r="I13" s="11" t="s">
        <v>54</v>
      </c>
      <c r="J13" s="9">
        <v>820</v>
      </c>
      <c r="K13" s="9" t="s">
        <v>26</v>
      </c>
      <c r="L13" s="9" t="s">
        <v>27</v>
      </c>
      <c r="M13" s="9" t="s">
        <v>28</v>
      </c>
      <c r="N13" s="199"/>
      <c r="O13" s="199"/>
      <c r="P13" s="199"/>
      <c r="Q13" s="200"/>
      <c r="R13" s="9">
        <v>0</v>
      </c>
      <c r="S13" s="9">
        <v>0</v>
      </c>
      <c r="T13" s="9">
        <v>1</v>
      </c>
      <c r="U13" s="258"/>
      <c r="V13" s="258"/>
      <c r="W13" s="11" t="s">
        <v>29</v>
      </c>
      <c r="X13" s="9" t="s">
        <v>55</v>
      </c>
      <c r="Y13" s="11" t="s">
        <v>31</v>
      </c>
      <c r="Z13" s="9" t="s">
        <v>32</v>
      </c>
      <c r="AA13" s="9" t="s">
        <v>33</v>
      </c>
      <c r="AB13" s="11" t="s">
        <v>34</v>
      </c>
      <c r="AC13" s="11" t="s">
        <v>35</v>
      </c>
      <c r="AD13" s="9" t="s">
        <v>36</v>
      </c>
    </row>
    <row r="14" spans="1:30" x14ac:dyDescent="0.25">
      <c r="B14" s="9">
        <v>3020</v>
      </c>
      <c r="C14" s="9">
        <v>3021</v>
      </c>
      <c r="D14" s="95" t="s">
        <v>78</v>
      </c>
      <c r="E14" s="95" t="s">
        <v>75</v>
      </c>
      <c r="F14" s="95" t="s">
        <v>79</v>
      </c>
      <c r="G14" s="96">
        <v>689</v>
      </c>
      <c r="H14" s="10">
        <v>42255</v>
      </c>
      <c r="I14" s="11" t="s">
        <v>52</v>
      </c>
      <c r="J14" s="9">
        <v>850</v>
      </c>
      <c r="K14" s="9" t="s">
        <v>26</v>
      </c>
      <c r="L14" s="9" t="s">
        <v>27</v>
      </c>
      <c r="M14" s="9" t="s">
        <v>28</v>
      </c>
      <c r="N14" s="199"/>
      <c r="O14" s="199"/>
      <c r="P14" s="199"/>
      <c r="Q14" s="200"/>
      <c r="R14" s="9">
        <v>0</v>
      </c>
      <c r="S14" s="9">
        <v>0</v>
      </c>
      <c r="T14" s="9">
        <v>1</v>
      </c>
      <c r="U14" s="258"/>
      <c r="V14" s="258"/>
      <c r="W14" s="11" t="s">
        <v>29</v>
      </c>
      <c r="X14" s="11" t="s">
        <v>30</v>
      </c>
      <c r="Y14" s="11" t="s">
        <v>31</v>
      </c>
      <c r="Z14" s="9" t="s">
        <v>32</v>
      </c>
      <c r="AA14" s="9" t="s">
        <v>33</v>
      </c>
      <c r="AB14" s="11" t="s">
        <v>34</v>
      </c>
      <c r="AC14" s="11" t="s">
        <v>35</v>
      </c>
      <c r="AD14" s="9" t="s">
        <v>57</v>
      </c>
    </row>
    <row r="15" spans="1:30" x14ac:dyDescent="0.25">
      <c r="A15">
        <v>2010</v>
      </c>
      <c r="B15" s="24">
        <v>3023</v>
      </c>
      <c r="C15" s="24"/>
      <c r="D15" s="24"/>
      <c r="E15" s="97" t="s">
        <v>78</v>
      </c>
      <c r="F15" s="97" t="s">
        <v>80</v>
      </c>
      <c r="G15" s="24"/>
      <c r="H15" s="25">
        <v>40277</v>
      </c>
      <c r="I15" s="26" t="s">
        <v>60</v>
      </c>
      <c r="J15" s="24">
        <v>1450</v>
      </c>
      <c r="K15" s="27" t="s">
        <v>26</v>
      </c>
      <c r="L15" s="24" t="s">
        <v>27</v>
      </c>
      <c r="M15" s="24" t="s">
        <v>28</v>
      </c>
      <c r="N15" s="201">
        <v>33900</v>
      </c>
      <c r="O15" s="201">
        <v>3</v>
      </c>
      <c r="P15" s="201">
        <v>2</v>
      </c>
      <c r="Q15" s="202">
        <f>P15/O15</f>
        <v>0.66666666666666663</v>
      </c>
      <c r="R15" s="24">
        <v>0</v>
      </c>
      <c r="S15" s="24">
        <v>0</v>
      </c>
      <c r="T15" s="24">
        <v>0</v>
      </c>
      <c r="U15" s="258">
        <f>O15/(365*7*N15)*1000000</f>
        <v>3.4636232963302913E-2</v>
      </c>
      <c r="V15" s="258">
        <f>P15/(365*7*N15)*1000000</f>
        <v>2.3090821975535275E-2</v>
      </c>
      <c r="W15" s="26" t="s">
        <v>29</v>
      </c>
      <c r="X15" s="26" t="s">
        <v>45</v>
      </c>
      <c r="Y15" s="26" t="s">
        <v>31</v>
      </c>
      <c r="Z15" s="26" t="s">
        <v>41</v>
      </c>
      <c r="AA15" s="24" t="s">
        <v>42</v>
      </c>
      <c r="AB15" s="26" t="s">
        <v>34</v>
      </c>
      <c r="AC15" s="24" t="s">
        <v>56</v>
      </c>
      <c r="AD15" s="26" t="s">
        <v>51</v>
      </c>
    </row>
    <row r="16" spans="1:30" x14ac:dyDescent="0.25">
      <c r="A16">
        <v>2012</v>
      </c>
      <c r="B16" s="24">
        <v>3023</v>
      </c>
      <c r="C16" s="24"/>
      <c r="D16" s="24"/>
      <c r="E16" s="97" t="s">
        <v>78</v>
      </c>
      <c r="F16" s="97" t="s">
        <v>80</v>
      </c>
      <c r="G16" s="24"/>
      <c r="H16" s="25">
        <v>41247</v>
      </c>
      <c r="I16" s="26" t="s">
        <v>52</v>
      </c>
      <c r="J16" s="24">
        <v>830</v>
      </c>
      <c r="K16" s="24" t="s">
        <v>26</v>
      </c>
      <c r="L16" s="24" t="s">
        <v>27</v>
      </c>
      <c r="M16" s="24" t="s">
        <v>28</v>
      </c>
      <c r="N16" s="201"/>
      <c r="O16" s="201"/>
      <c r="P16" s="201"/>
      <c r="Q16" s="202"/>
      <c r="R16" s="24">
        <v>0</v>
      </c>
      <c r="S16" s="24">
        <v>0</v>
      </c>
      <c r="T16" s="24">
        <v>1</v>
      </c>
      <c r="U16" s="258"/>
      <c r="V16" s="258"/>
      <c r="W16" s="26" t="s">
        <v>29</v>
      </c>
      <c r="X16" s="28" t="s">
        <v>48</v>
      </c>
      <c r="Y16" s="26" t="s">
        <v>31</v>
      </c>
      <c r="Z16" s="26" t="s">
        <v>41</v>
      </c>
      <c r="AA16" s="24" t="s">
        <v>42</v>
      </c>
      <c r="AB16" s="26" t="s">
        <v>34</v>
      </c>
      <c r="AC16" s="24" t="s">
        <v>46</v>
      </c>
      <c r="AD16" s="24" t="s">
        <v>36</v>
      </c>
    </row>
    <row r="17" spans="1:30" x14ac:dyDescent="0.25">
      <c r="B17" s="24">
        <v>3023</v>
      </c>
      <c r="C17" s="24"/>
      <c r="D17" s="24"/>
      <c r="E17" s="97" t="s">
        <v>78</v>
      </c>
      <c r="F17" s="97" t="s">
        <v>80</v>
      </c>
      <c r="G17" s="24"/>
      <c r="H17" s="25">
        <v>41262</v>
      </c>
      <c r="I17" s="26" t="s">
        <v>44</v>
      </c>
      <c r="J17" s="24">
        <v>740</v>
      </c>
      <c r="K17" s="24" t="s">
        <v>26</v>
      </c>
      <c r="L17" s="26" t="s">
        <v>38</v>
      </c>
      <c r="M17" s="24" t="s">
        <v>39</v>
      </c>
      <c r="N17" s="201"/>
      <c r="O17" s="201"/>
      <c r="P17" s="201"/>
      <c r="Q17" s="202"/>
      <c r="R17" s="24">
        <v>0</v>
      </c>
      <c r="S17" s="24">
        <v>0</v>
      </c>
      <c r="T17" s="24">
        <v>1</v>
      </c>
      <c r="U17" s="258"/>
      <c r="V17" s="258"/>
      <c r="W17" s="26" t="s">
        <v>29</v>
      </c>
      <c r="X17" s="28" t="s">
        <v>48</v>
      </c>
      <c r="Y17" s="26" t="s">
        <v>31</v>
      </c>
      <c r="Z17" s="26" t="s">
        <v>41</v>
      </c>
      <c r="AA17" s="24" t="s">
        <v>42</v>
      </c>
      <c r="AB17" s="26" t="s">
        <v>34</v>
      </c>
      <c r="AC17" s="24" t="s">
        <v>46</v>
      </c>
      <c r="AD17" s="24" t="s">
        <v>36</v>
      </c>
    </row>
    <row r="18" spans="1:30" x14ac:dyDescent="0.25">
      <c r="A18">
        <v>2010</v>
      </c>
      <c r="B18" s="13">
        <v>3021</v>
      </c>
      <c r="C18" s="13">
        <v>3022</v>
      </c>
      <c r="D18" s="95" t="s">
        <v>78</v>
      </c>
      <c r="E18" s="95" t="s">
        <v>79</v>
      </c>
      <c r="F18" s="95" t="s">
        <v>81</v>
      </c>
      <c r="G18" s="96">
        <v>290</v>
      </c>
      <c r="H18" s="14">
        <v>40337</v>
      </c>
      <c r="I18" s="15" t="s">
        <v>44</v>
      </c>
      <c r="J18" s="13">
        <v>945</v>
      </c>
      <c r="K18" s="16" t="s">
        <v>26</v>
      </c>
      <c r="L18" s="13" t="s">
        <v>27</v>
      </c>
      <c r="M18" s="13">
        <v>201</v>
      </c>
      <c r="N18" s="199">
        <v>16700</v>
      </c>
      <c r="O18" s="199">
        <v>9</v>
      </c>
      <c r="P18" s="199">
        <v>9</v>
      </c>
      <c r="Q18" s="200">
        <f>P18/O18</f>
        <v>1</v>
      </c>
      <c r="R18" s="13">
        <v>0</v>
      </c>
      <c r="S18" s="13">
        <v>0</v>
      </c>
      <c r="T18" s="13">
        <v>2</v>
      </c>
      <c r="U18" s="258">
        <f>O18/(365*7*N18)*1000000</f>
        <v>0.2109284366687369</v>
      </c>
      <c r="V18" s="258">
        <f>P18/(365*7*N18)*1000000</f>
        <v>0.2109284366687369</v>
      </c>
      <c r="W18" s="15" t="s">
        <v>29</v>
      </c>
      <c r="X18" s="13" t="s">
        <v>55</v>
      </c>
      <c r="Y18" s="15" t="s">
        <v>31</v>
      </c>
      <c r="Z18" s="13" t="s">
        <v>32</v>
      </c>
      <c r="AA18" s="13" t="s">
        <v>33</v>
      </c>
      <c r="AB18" s="15" t="s">
        <v>34</v>
      </c>
      <c r="AC18" s="15" t="s">
        <v>35</v>
      </c>
      <c r="AD18" s="13" t="s">
        <v>53</v>
      </c>
    </row>
    <row r="19" spans="1:30" x14ac:dyDescent="0.25">
      <c r="B19" s="13">
        <v>3021</v>
      </c>
      <c r="C19" s="13">
        <v>3022</v>
      </c>
      <c r="D19" s="95" t="s">
        <v>78</v>
      </c>
      <c r="E19" s="95" t="s">
        <v>79</v>
      </c>
      <c r="F19" s="95" t="s">
        <v>81</v>
      </c>
      <c r="G19" s="96">
        <v>291</v>
      </c>
      <c r="H19" s="14">
        <v>40401</v>
      </c>
      <c r="I19" s="15" t="s">
        <v>37</v>
      </c>
      <c r="J19" s="13">
        <v>2030</v>
      </c>
      <c r="K19" s="16" t="s">
        <v>26</v>
      </c>
      <c r="L19" s="13" t="s">
        <v>27</v>
      </c>
      <c r="M19" s="13" t="s">
        <v>28</v>
      </c>
      <c r="N19" s="199"/>
      <c r="O19" s="199"/>
      <c r="P19" s="199"/>
      <c r="Q19" s="200"/>
      <c r="R19" s="13">
        <v>0</v>
      </c>
      <c r="S19" s="13">
        <v>1</v>
      </c>
      <c r="T19" s="13">
        <v>0</v>
      </c>
      <c r="U19" s="258"/>
      <c r="V19" s="258"/>
      <c r="W19" s="15" t="s">
        <v>29</v>
      </c>
      <c r="X19" s="13" t="s">
        <v>55</v>
      </c>
      <c r="Y19" s="15" t="s">
        <v>31</v>
      </c>
      <c r="Z19" s="13" t="s">
        <v>32</v>
      </c>
      <c r="AA19" s="13" t="s">
        <v>33</v>
      </c>
      <c r="AB19" s="15" t="s">
        <v>34</v>
      </c>
      <c r="AC19" s="15" t="s">
        <v>35</v>
      </c>
      <c r="AD19" s="13" t="s">
        <v>36</v>
      </c>
    </row>
    <row r="20" spans="1:30" x14ac:dyDescent="0.25">
      <c r="A20">
        <v>2011</v>
      </c>
      <c r="B20" s="13">
        <v>3021</v>
      </c>
      <c r="C20" s="13">
        <v>3022</v>
      </c>
      <c r="D20" s="95" t="s">
        <v>78</v>
      </c>
      <c r="E20" s="95" t="s">
        <v>79</v>
      </c>
      <c r="F20" s="95" t="s">
        <v>81</v>
      </c>
      <c r="G20" s="96">
        <v>292</v>
      </c>
      <c r="H20" s="14">
        <v>40765</v>
      </c>
      <c r="I20" s="15" t="s">
        <v>44</v>
      </c>
      <c r="J20" s="13">
        <v>1113</v>
      </c>
      <c r="K20" s="13" t="s">
        <v>26</v>
      </c>
      <c r="L20" s="13" t="s">
        <v>27</v>
      </c>
      <c r="M20" s="13" t="s">
        <v>28</v>
      </c>
      <c r="N20" s="199"/>
      <c r="O20" s="199"/>
      <c r="P20" s="199"/>
      <c r="Q20" s="200"/>
      <c r="R20" s="13">
        <v>1</v>
      </c>
      <c r="S20" s="13">
        <v>0</v>
      </c>
      <c r="T20" s="13">
        <v>0</v>
      </c>
      <c r="U20" s="258"/>
      <c r="V20" s="258"/>
      <c r="W20" s="15" t="s">
        <v>29</v>
      </c>
      <c r="X20" s="18" t="s">
        <v>48</v>
      </c>
      <c r="Y20" s="15" t="s">
        <v>31</v>
      </c>
      <c r="Z20" s="13" t="s">
        <v>32</v>
      </c>
      <c r="AA20" s="13" t="s">
        <v>33</v>
      </c>
      <c r="AB20" s="15" t="s">
        <v>34</v>
      </c>
      <c r="AC20" s="15" t="s">
        <v>35</v>
      </c>
      <c r="AD20" s="13" t="s">
        <v>36</v>
      </c>
    </row>
    <row r="21" spans="1:30" x14ac:dyDescent="0.25">
      <c r="A21">
        <v>2012</v>
      </c>
      <c r="B21" s="13">
        <v>3021</v>
      </c>
      <c r="C21" s="13">
        <v>3022</v>
      </c>
      <c r="D21" s="95" t="s">
        <v>78</v>
      </c>
      <c r="E21" s="95" t="s">
        <v>79</v>
      </c>
      <c r="F21" s="95" t="s">
        <v>81</v>
      </c>
      <c r="G21" s="96">
        <v>293</v>
      </c>
      <c r="H21" s="14">
        <v>41081</v>
      </c>
      <c r="I21" s="15" t="s">
        <v>37</v>
      </c>
      <c r="J21" s="13">
        <v>1420</v>
      </c>
      <c r="K21" s="13" t="s">
        <v>26</v>
      </c>
      <c r="L21" s="13" t="s">
        <v>27</v>
      </c>
      <c r="M21" s="13" t="s">
        <v>28</v>
      </c>
      <c r="N21" s="199"/>
      <c r="O21" s="199"/>
      <c r="P21" s="199"/>
      <c r="Q21" s="200"/>
      <c r="R21" s="13">
        <v>0</v>
      </c>
      <c r="S21" s="13">
        <v>0</v>
      </c>
      <c r="T21" s="13">
        <v>1</v>
      </c>
      <c r="U21" s="258"/>
      <c r="V21" s="258"/>
      <c r="W21" s="15" t="s">
        <v>29</v>
      </c>
      <c r="X21" s="18" t="s">
        <v>48</v>
      </c>
      <c r="Y21" s="15" t="s">
        <v>31</v>
      </c>
      <c r="Z21" s="13" t="s">
        <v>32</v>
      </c>
      <c r="AA21" s="13" t="s">
        <v>33</v>
      </c>
      <c r="AB21" s="15" t="s">
        <v>34</v>
      </c>
      <c r="AC21" s="15" t="s">
        <v>35</v>
      </c>
      <c r="AD21" s="13" t="s">
        <v>36</v>
      </c>
    </row>
    <row r="22" spans="1:30" x14ac:dyDescent="0.25">
      <c r="A22">
        <v>2013</v>
      </c>
      <c r="B22" s="13">
        <v>3021</v>
      </c>
      <c r="C22" s="13">
        <v>3022</v>
      </c>
      <c r="D22" s="95" t="s">
        <v>78</v>
      </c>
      <c r="E22" s="95" t="s">
        <v>79</v>
      </c>
      <c r="F22" s="95" t="s">
        <v>81</v>
      </c>
      <c r="G22" s="96">
        <v>294</v>
      </c>
      <c r="H22" s="14">
        <v>41576</v>
      </c>
      <c r="I22" s="15" t="s">
        <v>52</v>
      </c>
      <c r="J22" s="13">
        <v>1935</v>
      </c>
      <c r="K22" s="13" t="s">
        <v>26</v>
      </c>
      <c r="L22" s="13" t="s">
        <v>27</v>
      </c>
      <c r="M22" s="13" t="s">
        <v>28</v>
      </c>
      <c r="N22" s="199"/>
      <c r="O22" s="199"/>
      <c r="P22" s="199"/>
      <c r="Q22" s="200"/>
      <c r="R22" s="13">
        <v>0</v>
      </c>
      <c r="S22" s="13">
        <v>0</v>
      </c>
      <c r="T22" s="13">
        <v>1</v>
      </c>
      <c r="U22" s="258"/>
      <c r="V22" s="258"/>
      <c r="W22" s="15" t="s">
        <v>29</v>
      </c>
      <c r="X22" s="13" t="s">
        <v>55</v>
      </c>
      <c r="Y22" s="15" t="s">
        <v>31</v>
      </c>
      <c r="Z22" s="13" t="s">
        <v>32</v>
      </c>
      <c r="AA22" s="13" t="s">
        <v>33</v>
      </c>
      <c r="AB22" s="15" t="s">
        <v>34</v>
      </c>
      <c r="AC22" s="15" t="s">
        <v>35</v>
      </c>
      <c r="AD22" s="13" t="s">
        <v>36</v>
      </c>
    </row>
    <row r="23" spans="1:30" x14ac:dyDescent="0.25">
      <c r="A23">
        <v>2014</v>
      </c>
      <c r="B23" s="13">
        <v>3021</v>
      </c>
      <c r="C23" s="13">
        <v>3022</v>
      </c>
      <c r="D23" s="95" t="s">
        <v>78</v>
      </c>
      <c r="E23" s="95" t="s">
        <v>79</v>
      </c>
      <c r="F23" s="95" t="s">
        <v>81</v>
      </c>
      <c r="G23" s="96">
        <v>295</v>
      </c>
      <c r="H23" s="14">
        <v>41992</v>
      </c>
      <c r="I23" s="15" t="s">
        <v>54</v>
      </c>
      <c r="J23" s="13">
        <v>1849</v>
      </c>
      <c r="K23" s="13" t="s">
        <v>26</v>
      </c>
      <c r="L23" s="13" t="s">
        <v>27</v>
      </c>
      <c r="M23" s="13" t="s">
        <v>28</v>
      </c>
      <c r="N23" s="199"/>
      <c r="O23" s="199"/>
      <c r="P23" s="199"/>
      <c r="Q23" s="200"/>
      <c r="R23" s="13">
        <v>0</v>
      </c>
      <c r="S23" s="13">
        <v>0</v>
      </c>
      <c r="T23" s="13">
        <v>1</v>
      </c>
      <c r="U23" s="258"/>
      <c r="V23" s="258"/>
      <c r="W23" s="15" t="s">
        <v>29</v>
      </c>
      <c r="X23" s="13" t="s">
        <v>55</v>
      </c>
      <c r="Y23" s="15" t="s">
        <v>40</v>
      </c>
      <c r="Z23" s="13" t="s">
        <v>32</v>
      </c>
      <c r="AA23" s="13" t="s">
        <v>33</v>
      </c>
      <c r="AB23" s="15" t="s">
        <v>34</v>
      </c>
      <c r="AC23" s="15" t="s">
        <v>35</v>
      </c>
      <c r="AD23" s="13" t="s">
        <v>36</v>
      </c>
    </row>
    <row r="24" spans="1:30" x14ac:dyDescent="0.25">
      <c r="A24">
        <v>2015</v>
      </c>
      <c r="B24" s="13">
        <v>3021</v>
      </c>
      <c r="C24" s="13">
        <v>3022</v>
      </c>
      <c r="D24" s="95" t="s">
        <v>78</v>
      </c>
      <c r="E24" s="95" t="s">
        <v>79</v>
      </c>
      <c r="F24" s="95" t="s">
        <v>81</v>
      </c>
      <c r="G24" s="96">
        <v>296</v>
      </c>
      <c r="H24" s="14">
        <v>42212</v>
      </c>
      <c r="I24" s="15" t="s">
        <v>25</v>
      </c>
      <c r="J24" s="13">
        <v>1050</v>
      </c>
      <c r="K24" s="13" t="s">
        <v>26</v>
      </c>
      <c r="L24" s="13" t="s">
        <v>27</v>
      </c>
      <c r="M24" s="13" t="s">
        <v>28</v>
      </c>
      <c r="N24" s="199"/>
      <c r="O24" s="199"/>
      <c r="P24" s="199"/>
      <c r="Q24" s="200"/>
      <c r="R24" s="13">
        <v>0</v>
      </c>
      <c r="S24" s="13">
        <v>1</v>
      </c>
      <c r="T24" s="13">
        <v>0</v>
      </c>
      <c r="U24" s="258"/>
      <c r="V24" s="258"/>
      <c r="W24" s="15" t="s">
        <v>29</v>
      </c>
      <c r="X24" s="13" t="s">
        <v>55</v>
      </c>
      <c r="Y24" s="15" t="s">
        <v>31</v>
      </c>
      <c r="Z24" s="13" t="s">
        <v>32</v>
      </c>
      <c r="AA24" s="13" t="s">
        <v>33</v>
      </c>
      <c r="AB24" s="15" t="s">
        <v>34</v>
      </c>
      <c r="AC24" s="15" t="s">
        <v>35</v>
      </c>
      <c r="AD24" s="15" t="s">
        <v>47</v>
      </c>
    </row>
    <row r="25" spans="1:30" x14ac:dyDescent="0.25">
      <c r="A25">
        <v>2016</v>
      </c>
      <c r="B25" s="13">
        <v>3021</v>
      </c>
      <c r="C25" s="13">
        <v>3022</v>
      </c>
      <c r="D25" s="95" t="s">
        <v>78</v>
      </c>
      <c r="E25" s="95" t="s">
        <v>79</v>
      </c>
      <c r="F25" s="95" t="s">
        <v>81</v>
      </c>
      <c r="G25" s="96">
        <v>297</v>
      </c>
      <c r="H25" s="14">
        <v>42604</v>
      </c>
      <c r="I25" s="15" t="s">
        <v>25</v>
      </c>
      <c r="J25" s="13">
        <v>1000</v>
      </c>
      <c r="K25" s="13" t="s">
        <v>26</v>
      </c>
      <c r="L25" s="13" t="s">
        <v>27</v>
      </c>
      <c r="M25" s="13" t="s">
        <v>28</v>
      </c>
      <c r="N25" s="199"/>
      <c r="O25" s="199"/>
      <c r="P25" s="199"/>
      <c r="Q25" s="200"/>
      <c r="R25" s="13">
        <v>0</v>
      </c>
      <c r="S25" s="13">
        <v>0</v>
      </c>
      <c r="T25" s="13">
        <v>1</v>
      </c>
      <c r="U25" s="258"/>
      <c r="V25" s="258"/>
      <c r="W25" s="15" t="s">
        <v>29</v>
      </c>
      <c r="X25" s="15" t="s">
        <v>30</v>
      </c>
      <c r="Y25" s="15" t="s">
        <v>31</v>
      </c>
      <c r="Z25" s="13" t="s">
        <v>32</v>
      </c>
      <c r="AA25" s="13" t="s">
        <v>33</v>
      </c>
      <c r="AB25" s="15" t="s">
        <v>34</v>
      </c>
      <c r="AC25" s="15" t="s">
        <v>35</v>
      </c>
      <c r="AD25" s="13" t="s">
        <v>36</v>
      </c>
    </row>
    <row r="26" spans="1:30" x14ac:dyDescent="0.25">
      <c r="B26" s="13">
        <v>3021</v>
      </c>
      <c r="C26" s="13">
        <v>3022</v>
      </c>
      <c r="D26" s="95" t="s">
        <v>78</v>
      </c>
      <c r="E26" s="95" t="s">
        <v>79</v>
      </c>
      <c r="F26" s="95" t="s">
        <v>81</v>
      </c>
      <c r="G26" s="96">
        <v>298</v>
      </c>
      <c r="H26" s="14">
        <v>42376</v>
      </c>
      <c r="I26" s="15" t="s">
        <v>37</v>
      </c>
      <c r="J26" s="13">
        <v>1920</v>
      </c>
      <c r="K26" s="13" t="s">
        <v>26</v>
      </c>
      <c r="L26" s="15" t="s">
        <v>38</v>
      </c>
      <c r="M26" s="13" t="s">
        <v>39</v>
      </c>
      <c r="N26" s="199"/>
      <c r="O26" s="199"/>
      <c r="P26" s="199"/>
      <c r="Q26" s="200"/>
      <c r="R26" s="13">
        <v>0</v>
      </c>
      <c r="S26" s="13">
        <v>0</v>
      </c>
      <c r="T26" s="13">
        <v>1</v>
      </c>
      <c r="U26" s="258"/>
      <c r="V26" s="258"/>
      <c r="W26" s="15" t="s">
        <v>29</v>
      </c>
      <c r="X26" s="15" t="s">
        <v>30</v>
      </c>
      <c r="Y26" s="15" t="s">
        <v>40</v>
      </c>
      <c r="Z26" s="15" t="s">
        <v>41</v>
      </c>
      <c r="AA26" s="13" t="s">
        <v>42</v>
      </c>
      <c r="AB26" s="15" t="s">
        <v>34</v>
      </c>
      <c r="AC26" s="15" t="s">
        <v>35</v>
      </c>
      <c r="AD26" s="15" t="s">
        <v>43</v>
      </c>
    </row>
    <row r="27" spans="1:30" x14ac:dyDescent="0.25">
      <c r="A27">
        <v>2010</v>
      </c>
      <c r="B27" s="5">
        <v>2026</v>
      </c>
      <c r="C27" s="5">
        <v>3016</v>
      </c>
      <c r="D27" s="95" t="s">
        <v>75</v>
      </c>
      <c r="E27" s="95" t="s">
        <v>82</v>
      </c>
      <c r="F27" s="95" t="s">
        <v>83</v>
      </c>
      <c r="G27" s="96">
        <v>680</v>
      </c>
      <c r="H27" s="6">
        <v>40485</v>
      </c>
      <c r="I27" s="7" t="s">
        <v>37</v>
      </c>
      <c r="J27" s="5">
        <v>2054</v>
      </c>
      <c r="K27" s="8" t="s">
        <v>26</v>
      </c>
      <c r="L27" s="5" t="s">
        <v>27</v>
      </c>
      <c r="M27" s="5" t="s">
        <v>28</v>
      </c>
      <c r="N27" s="199">
        <v>9800</v>
      </c>
      <c r="O27" s="199">
        <v>12</v>
      </c>
      <c r="P27" s="199">
        <v>12</v>
      </c>
      <c r="Q27" s="200">
        <f>P27/O27</f>
        <v>1</v>
      </c>
      <c r="R27" s="5">
        <v>0</v>
      </c>
      <c r="S27" s="5">
        <v>0</v>
      </c>
      <c r="T27" s="5">
        <v>1</v>
      </c>
      <c r="U27" s="258">
        <f>O27/(365*7*N27)*1000000</f>
        <v>0.47925236630855866</v>
      </c>
      <c r="V27" s="258">
        <f>P27/(365*7*N27)*1000000</f>
        <v>0.47925236630855866</v>
      </c>
      <c r="W27" s="7" t="s">
        <v>29</v>
      </c>
      <c r="X27" s="7" t="s">
        <v>48</v>
      </c>
      <c r="Y27" s="7" t="s">
        <v>40</v>
      </c>
      <c r="Z27" s="7" t="s">
        <v>41</v>
      </c>
      <c r="AA27" s="5" t="s">
        <v>42</v>
      </c>
      <c r="AB27" s="7" t="s">
        <v>34</v>
      </c>
      <c r="AC27" s="5" t="s">
        <v>46</v>
      </c>
      <c r="AD27" s="5" t="s">
        <v>36</v>
      </c>
    </row>
    <row r="28" spans="1:30" x14ac:dyDescent="0.25">
      <c r="B28" s="5">
        <v>2026</v>
      </c>
      <c r="C28" s="5">
        <v>3016</v>
      </c>
      <c r="D28" s="95" t="s">
        <v>75</v>
      </c>
      <c r="E28" s="95" t="s">
        <v>82</v>
      </c>
      <c r="F28" s="95" t="s">
        <v>83</v>
      </c>
      <c r="G28" s="96">
        <v>681</v>
      </c>
      <c r="H28" s="6">
        <v>40505</v>
      </c>
      <c r="I28" s="7" t="s">
        <v>44</v>
      </c>
      <c r="J28" s="5">
        <v>900</v>
      </c>
      <c r="K28" s="8" t="s">
        <v>26</v>
      </c>
      <c r="L28" s="5" t="s">
        <v>27</v>
      </c>
      <c r="M28" s="5" t="s">
        <v>28</v>
      </c>
      <c r="N28" s="199"/>
      <c r="O28" s="199"/>
      <c r="P28" s="199"/>
      <c r="Q28" s="200"/>
      <c r="R28" s="5">
        <v>0</v>
      </c>
      <c r="S28" s="5">
        <v>0</v>
      </c>
      <c r="T28" s="5">
        <v>1</v>
      </c>
      <c r="U28" s="258"/>
      <c r="V28" s="258"/>
      <c r="W28" s="7" t="s">
        <v>29</v>
      </c>
      <c r="X28" s="7" t="s">
        <v>45</v>
      </c>
      <c r="Y28" s="7" t="s">
        <v>66</v>
      </c>
      <c r="Z28" s="5" t="s">
        <v>32</v>
      </c>
      <c r="AA28" s="5" t="s">
        <v>33</v>
      </c>
      <c r="AB28" s="7" t="s">
        <v>34</v>
      </c>
      <c r="AC28" s="7" t="s">
        <v>35</v>
      </c>
      <c r="AD28" s="5" t="s">
        <v>36</v>
      </c>
    </row>
    <row r="29" spans="1:30" x14ac:dyDescent="0.25">
      <c r="A29">
        <v>2011</v>
      </c>
      <c r="B29" s="5">
        <v>2026</v>
      </c>
      <c r="C29" s="5">
        <v>3016</v>
      </c>
      <c r="D29" s="95" t="s">
        <v>75</v>
      </c>
      <c r="E29" s="95" t="s">
        <v>82</v>
      </c>
      <c r="F29" s="95" t="s">
        <v>83</v>
      </c>
      <c r="G29" s="96">
        <v>682</v>
      </c>
      <c r="H29" s="6">
        <v>40646</v>
      </c>
      <c r="I29" s="7" t="s">
        <v>44</v>
      </c>
      <c r="J29" s="5">
        <v>1050</v>
      </c>
      <c r="K29" s="5" t="s">
        <v>26</v>
      </c>
      <c r="L29" s="5" t="s">
        <v>27</v>
      </c>
      <c r="M29" s="5" t="s">
        <v>28</v>
      </c>
      <c r="N29" s="199"/>
      <c r="O29" s="199"/>
      <c r="P29" s="199"/>
      <c r="Q29" s="200"/>
      <c r="R29" s="5">
        <v>0</v>
      </c>
      <c r="S29" s="5">
        <v>0</v>
      </c>
      <c r="T29" s="5">
        <v>1</v>
      </c>
      <c r="U29" s="258"/>
      <c r="V29" s="258"/>
      <c r="W29" s="7" t="s">
        <v>29</v>
      </c>
      <c r="X29" s="7" t="s">
        <v>45</v>
      </c>
      <c r="Y29" s="7" t="s">
        <v>31</v>
      </c>
      <c r="Z29" s="5" t="s">
        <v>32</v>
      </c>
      <c r="AA29" s="5" t="s">
        <v>33</v>
      </c>
      <c r="AB29" s="7" t="s">
        <v>34</v>
      </c>
      <c r="AC29" s="7" t="s">
        <v>35</v>
      </c>
      <c r="AD29" s="5" t="s">
        <v>36</v>
      </c>
    </row>
    <row r="30" spans="1:30" x14ac:dyDescent="0.25">
      <c r="B30" s="5">
        <v>2026</v>
      </c>
      <c r="C30" s="5">
        <v>3016</v>
      </c>
      <c r="D30" s="95" t="s">
        <v>75</v>
      </c>
      <c r="E30" s="95" t="s">
        <v>82</v>
      </c>
      <c r="F30" s="95" t="s">
        <v>83</v>
      </c>
      <c r="G30" s="96">
        <v>683</v>
      </c>
      <c r="H30" s="6">
        <v>40687</v>
      </c>
      <c r="I30" s="7" t="s">
        <v>52</v>
      </c>
      <c r="J30" s="5">
        <v>950</v>
      </c>
      <c r="K30" s="5" t="s">
        <v>26</v>
      </c>
      <c r="L30" s="5" t="s">
        <v>27</v>
      </c>
      <c r="M30" s="5" t="s">
        <v>28</v>
      </c>
      <c r="N30" s="199"/>
      <c r="O30" s="199"/>
      <c r="P30" s="199"/>
      <c r="Q30" s="200"/>
      <c r="R30" s="5">
        <v>0</v>
      </c>
      <c r="S30" s="5">
        <v>0</v>
      </c>
      <c r="T30" s="5">
        <v>1</v>
      </c>
      <c r="U30" s="258"/>
      <c r="V30" s="258"/>
      <c r="W30" s="7" t="s">
        <v>29</v>
      </c>
      <c r="X30" s="29" t="s">
        <v>48</v>
      </c>
      <c r="Y30" s="7" t="s">
        <v>31</v>
      </c>
      <c r="Z30" s="7" t="s">
        <v>41</v>
      </c>
      <c r="AA30" s="5" t="s">
        <v>42</v>
      </c>
      <c r="AB30" s="7" t="s">
        <v>34</v>
      </c>
      <c r="AC30" s="5" t="s">
        <v>56</v>
      </c>
      <c r="AD30" s="5" t="s">
        <v>36</v>
      </c>
    </row>
    <row r="31" spans="1:30" x14ac:dyDescent="0.25">
      <c r="A31">
        <v>2012</v>
      </c>
      <c r="B31" s="5">
        <v>2026</v>
      </c>
      <c r="C31" s="5">
        <v>3016</v>
      </c>
      <c r="D31" s="95" t="s">
        <v>75</v>
      </c>
      <c r="E31" s="95" t="s">
        <v>82</v>
      </c>
      <c r="F31" s="95" t="s">
        <v>83</v>
      </c>
      <c r="G31" s="96">
        <v>684</v>
      </c>
      <c r="H31" s="6">
        <v>40927</v>
      </c>
      <c r="I31" s="7" t="s">
        <v>37</v>
      </c>
      <c r="J31" s="5">
        <v>1640</v>
      </c>
      <c r="K31" s="5" t="s">
        <v>26</v>
      </c>
      <c r="L31" s="5" t="s">
        <v>27</v>
      </c>
      <c r="M31" s="5" t="s">
        <v>28</v>
      </c>
      <c r="N31" s="199"/>
      <c r="O31" s="199"/>
      <c r="P31" s="199"/>
      <c r="Q31" s="200"/>
      <c r="R31" s="5">
        <v>0</v>
      </c>
      <c r="S31" s="5">
        <v>1</v>
      </c>
      <c r="T31" s="5">
        <v>0</v>
      </c>
      <c r="U31" s="258"/>
      <c r="V31" s="258"/>
      <c r="W31" s="7" t="s">
        <v>29</v>
      </c>
      <c r="X31" s="29" t="s">
        <v>48</v>
      </c>
      <c r="Y31" s="7" t="s">
        <v>31</v>
      </c>
      <c r="Z31" s="5" t="s">
        <v>32</v>
      </c>
      <c r="AA31" s="5" t="s">
        <v>33</v>
      </c>
      <c r="AB31" s="7" t="s">
        <v>34</v>
      </c>
      <c r="AC31" s="7" t="s">
        <v>35</v>
      </c>
      <c r="AD31" s="5" t="s">
        <v>36</v>
      </c>
    </row>
    <row r="32" spans="1:30" x14ac:dyDescent="0.25">
      <c r="B32" s="5">
        <v>2026</v>
      </c>
      <c r="C32" s="5">
        <v>3016</v>
      </c>
      <c r="D32" s="95" t="s">
        <v>75</v>
      </c>
      <c r="E32" s="95" t="s">
        <v>82</v>
      </c>
      <c r="F32" s="95" t="s">
        <v>83</v>
      </c>
      <c r="G32" s="96">
        <v>685</v>
      </c>
      <c r="H32" s="6">
        <v>41152</v>
      </c>
      <c r="I32" s="7" t="s">
        <v>54</v>
      </c>
      <c r="J32" s="5">
        <v>555</v>
      </c>
      <c r="K32" s="5" t="s">
        <v>26</v>
      </c>
      <c r="L32" s="5" t="s">
        <v>27</v>
      </c>
      <c r="M32" s="5" t="s">
        <v>28</v>
      </c>
      <c r="N32" s="199"/>
      <c r="O32" s="199"/>
      <c r="P32" s="199"/>
      <c r="Q32" s="200"/>
      <c r="R32" s="5">
        <v>0</v>
      </c>
      <c r="S32" s="5">
        <v>0</v>
      </c>
      <c r="T32" s="5">
        <v>1</v>
      </c>
      <c r="U32" s="258"/>
      <c r="V32" s="258"/>
      <c r="W32" s="7" t="s">
        <v>29</v>
      </c>
      <c r="X32" s="29" t="s">
        <v>48</v>
      </c>
      <c r="Y32" s="7" t="s">
        <v>31</v>
      </c>
      <c r="Z32" s="7" t="s">
        <v>41</v>
      </c>
      <c r="AA32" s="5" t="s">
        <v>42</v>
      </c>
      <c r="AB32" s="7" t="s">
        <v>34</v>
      </c>
      <c r="AC32" s="5" t="s">
        <v>46</v>
      </c>
      <c r="AD32" s="7" t="s">
        <v>47</v>
      </c>
    </row>
    <row r="33" spans="1:30" x14ac:dyDescent="0.25">
      <c r="A33">
        <v>2013</v>
      </c>
      <c r="B33" s="5">
        <v>2026</v>
      </c>
      <c r="C33" s="5">
        <v>3016</v>
      </c>
      <c r="D33" s="95" t="s">
        <v>75</v>
      </c>
      <c r="E33" s="95" t="s">
        <v>82</v>
      </c>
      <c r="F33" s="95" t="s">
        <v>83</v>
      </c>
      <c r="G33" s="96">
        <v>686</v>
      </c>
      <c r="H33" s="6">
        <v>41282</v>
      </c>
      <c r="I33" s="7" t="s">
        <v>52</v>
      </c>
      <c r="J33" s="5">
        <v>1735</v>
      </c>
      <c r="K33" s="5" t="s">
        <v>26</v>
      </c>
      <c r="L33" s="5" t="s">
        <v>27</v>
      </c>
      <c r="M33" s="5" t="s">
        <v>28</v>
      </c>
      <c r="N33" s="199"/>
      <c r="O33" s="199"/>
      <c r="P33" s="199"/>
      <c r="Q33" s="200"/>
      <c r="R33" s="5">
        <v>0</v>
      </c>
      <c r="S33" s="5">
        <v>1</v>
      </c>
      <c r="T33" s="5">
        <v>0</v>
      </c>
      <c r="U33" s="258"/>
      <c r="V33" s="258"/>
      <c r="W33" s="7" t="s">
        <v>29</v>
      </c>
      <c r="X33" s="5" t="s">
        <v>55</v>
      </c>
      <c r="Y33" s="7" t="s">
        <v>31</v>
      </c>
      <c r="Z33" s="5" t="s">
        <v>32</v>
      </c>
      <c r="AA33" s="5" t="s">
        <v>33</v>
      </c>
      <c r="AB33" s="7" t="s">
        <v>34</v>
      </c>
      <c r="AC33" s="7" t="s">
        <v>35</v>
      </c>
      <c r="AD33" s="5" t="s">
        <v>36</v>
      </c>
    </row>
    <row r="34" spans="1:30" x14ac:dyDescent="0.25">
      <c r="B34" s="5">
        <v>2026</v>
      </c>
      <c r="C34" s="5">
        <v>3016</v>
      </c>
      <c r="D34" s="95" t="s">
        <v>75</v>
      </c>
      <c r="E34" s="95" t="s">
        <v>82</v>
      </c>
      <c r="F34" s="95" t="s">
        <v>83</v>
      </c>
      <c r="G34" s="96">
        <v>687</v>
      </c>
      <c r="H34" s="6">
        <v>41325</v>
      </c>
      <c r="I34" s="7" t="s">
        <v>44</v>
      </c>
      <c r="J34" s="5">
        <v>2055</v>
      </c>
      <c r="K34" s="5" t="s">
        <v>26</v>
      </c>
      <c r="L34" s="5" t="s">
        <v>27</v>
      </c>
      <c r="M34" s="5" t="s">
        <v>28</v>
      </c>
      <c r="N34" s="199"/>
      <c r="O34" s="199"/>
      <c r="P34" s="199"/>
      <c r="Q34" s="200"/>
      <c r="R34" s="5">
        <v>0</v>
      </c>
      <c r="S34" s="5">
        <v>1</v>
      </c>
      <c r="T34" s="5">
        <v>0</v>
      </c>
      <c r="U34" s="258"/>
      <c r="V34" s="258"/>
      <c r="W34" s="7" t="s">
        <v>29</v>
      </c>
      <c r="X34" s="7" t="s">
        <v>30</v>
      </c>
      <c r="Y34" s="7" t="s">
        <v>31</v>
      </c>
      <c r="Z34" s="5" t="s">
        <v>32</v>
      </c>
      <c r="AA34" s="5" t="s">
        <v>33</v>
      </c>
      <c r="AB34" s="7" t="s">
        <v>34</v>
      </c>
      <c r="AC34" s="7" t="s">
        <v>35</v>
      </c>
      <c r="AD34" s="5" t="s">
        <v>36</v>
      </c>
    </row>
    <row r="35" spans="1:30" x14ac:dyDescent="0.25">
      <c r="A35">
        <v>2014</v>
      </c>
      <c r="B35" s="41">
        <v>2026</v>
      </c>
      <c r="C35" s="41">
        <v>3016</v>
      </c>
      <c r="D35" s="95" t="s">
        <v>75</v>
      </c>
      <c r="E35" s="95" t="s">
        <v>82</v>
      </c>
      <c r="F35" s="95" t="s">
        <v>83</v>
      </c>
      <c r="G35" s="96">
        <v>688</v>
      </c>
      <c r="H35" s="42">
        <v>41656</v>
      </c>
      <c r="I35" s="43" t="s">
        <v>54</v>
      </c>
      <c r="J35" s="41">
        <v>2010</v>
      </c>
      <c r="K35" s="41" t="s">
        <v>26</v>
      </c>
      <c r="L35" s="41" t="s">
        <v>27</v>
      </c>
      <c r="M35" s="41" t="s">
        <v>28</v>
      </c>
      <c r="N35" s="199"/>
      <c r="O35" s="199"/>
      <c r="P35" s="199"/>
      <c r="Q35" s="200"/>
      <c r="R35" s="41">
        <v>0</v>
      </c>
      <c r="S35" s="41">
        <v>0</v>
      </c>
      <c r="T35" s="41">
        <v>1</v>
      </c>
      <c r="U35" s="258"/>
      <c r="V35" s="258"/>
      <c r="W35" s="43" t="s">
        <v>29</v>
      </c>
      <c r="X35" s="44" t="s">
        <v>48</v>
      </c>
      <c r="Y35" s="43" t="s">
        <v>31</v>
      </c>
      <c r="Z35" s="41" t="s">
        <v>32</v>
      </c>
      <c r="AA35" s="41" t="s">
        <v>33</v>
      </c>
      <c r="AB35" s="43" t="s">
        <v>34</v>
      </c>
      <c r="AC35" s="43" t="s">
        <v>35</v>
      </c>
      <c r="AD35" s="41" t="s">
        <v>36</v>
      </c>
    </row>
    <row r="36" spans="1:30" x14ac:dyDescent="0.25">
      <c r="B36" s="5">
        <v>2026</v>
      </c>
      <c r="C36" s="5">
        <v>3016</v>
      </c>
      <c r="D36" s="95" t="s">
        <v>75</v>
      </c>
      <c r="E36" s="95" t="s">
        <v>82</v>
      </c>
      <c r="F36" s="95" t="s">
        <v>83</v>
      </c>
      <c r="G36" s="96">
        <v>689</v>
      </c>
      <c r="H36" s="6">
        <v>41900</v>
      </c>
      <c r="I36" s="7" t="s">
        <v>37</v>
      </c>
      <c r="J36" s="5">
        <v>2117</v>
      </c>
      <c r="K36" s="5" t="s">
        <v>26</v>
      </c>
      <c r="L36" s="5" t="s">
        <v>27</v>
      </c>
      <c r="M36" s="5" t="s">
        <v>59</v>
      </c>
      <c r="N36" s="199"/>
      <c r="O36" s="199"/>
      <c r="P36" s="199"/>
      <c r="Q36" s="200"/>
      <c r="R36" s="5">
        <v>0</v>
      </c>
      <c r="S36" s="5">
        <v>0</v>
      </c>
      <c r="T36" s="5">
        <v>1</v>
      </c>
      <c r="U36" s="258"/>
      <c r="V36" s="258"/>
      <c r="W36" s="7" t="s">
        <v>29</v>
      </c>
      <c r="X36" s="29" t="s">
        <v>48</v>
      </c>
      <c r="Y36" s="7" t="s">
        <v>40</v>
      </c>
      <c r="Z36" s="7" t="s">
        <v>41</v>
      </c>
      <c r="AA36" s="5" t="s">
        <v>42</v>
      </c>
      <c r="AB36" s="7" t="s">
        <v>34</v>
      </c>
      <c r="AC36" s="5" t="s">
        <v>56</v>
      </c>
      <c r="AD36" s="5" t="s">
        <v>36</v>
      </c>
    </row>
    <row r="37" spans="1:30" x14ac:dyDescent="0.25">
      <c r="A37">
        <v>2015</v>
      </c>
      <c r="B37" s="5">
        <v>2026</v>
      </c>
      <c r="C37" s="5">
        <v>3016</v>
      </c>
      <c r="D37" s="95" t="s">
        <v>75</v>
      </c>
      <c r="E37" s="95" t="s">
        <v>82</v>
      </c>
      <c r="F37" s="95" t="s">
        <v>83</v>
      </c>
      <c r="G37" s="96">
        <v>690</v>
      </c>
      <c r="H37" s="6">
        <v>42123</v>
      </c>
      <c r="I37" s="7" t="s">
        <v>44</v>
      </c>
      <c r="J37" s="5">
        <v>926</v>
      </c>
      <c r="K37" s="5" t="s">
        <v>26</v>
      </c>
      <c r="L37" s="5" t="s">
        <v>27</v>
      </c>
      <c r="M37" s="5" t="s">
        <v>28</v>
      </c>
      <c r="N37" s="199"/>
      <c r="O37" s="199"/>
      <c r="P37" s="199"/>
      <c r="Q37" s="200"/>
      <c r="R37" s="5">
        <v>0</v>
      </c>
      <c r="S37" s="5">
        <v>0</v>
      </c>
      <c r="T37" s="5">
        <v>1</v>
      </c>
      <c r="U37" s="258"/>
      <c r="V37" s="258"/>
      <c r="W37" s="7" t="s">
        <v>29</v>
      </c>
      <c r="X37" s="5" t="s">
        <v>55</v>
      </c>
      <c r="Y37" s="7" t="s">
        <v>31</v>
      </c>
      <c r="Z37" s="5" t="s">
        <v>32</v>
      </c>
      <c r="AA37" s="5" t="s">
        <v>33</v>
      </c>
      <c r="AB37" s="7" t="s">
        <v>34</v>
      </c>
      <c r="AC37" s="7" t="s">
        <v>35</v>
      </c>
      <c r="AD37" s="5" t="s">
        <v>36</v>
      </c>
    </row>
    <row r="38" spans="1:30" x14ac:dyDescent="0.25">
      <c r="B38" s="5">
        <v>2026</v>
      </c>
      <c r="C38" s="5">
        <v>3016</v>
      </c>
      <c r="D38" s="95" t="s">
        <v>75</v>
      </c>
      <c r="E38" s="95" t="s">
        <v>82</v>
      </c>
      <c r="F38" s="95" t="s">
        <v>83</v>
      </c>
      <c r="G38" s="96">
        <v>691</v>
      </c>
      <c r="H38" s="6">
        <v>42285</v>
      </c>
      <c r="I38" s="7" t="s">
        <v>37</v>
      </c>
      <c r="J38" s="5">
        <v>720</v>
      </c>
      <c r="K38" s="5" t="s">
        <v>26</v>
      </c>
      <c r="L38" s="5" t="s">
        <v>27</v>
      </c>
      <c r="M38" s="5" t="s">
        <v>28</v>
      </c>
      <c r="N38" s="199"/>
      <c r="O38" s="199"/>
      <c r="P38" s="199"/>
      <c r="Q38" s="200"/>
      <c r="R38" s="5">
        <v>0</v>
      </c>
      <c r="S38" s="5">
        <v>0</v>
      </c>
      <c r="T38" s="5">
        <v>1</v>
      </c>
      <c r="U38" s="258"/>
      <c r="V38" s="258"/>
      <c r="W38" s="7" t="s">
        <v>29</v>
      </c>
      <c r="X38" s="5" t="s">
        <v>65</v>
      </c>
      <c r="Y38" s="7" t="s">
        <v>31</v>
      </c>
      <c r="Z38" s="5" t="s">
        <v>32</v>
      </c>
      <c r="AA38" s="5" t="s">
        <v>33</v>
      </c>
      <c r="AB38" s="7" t="s">
        <v>34</v>
      </c>
      <c r="AC38" s="7" t="s">
        <v>35</v>
      </c>
      <c r="AD38" s="5" t="s">
        <v>36</v>
      </c>
    </row>
    <row r="39" spans="1:30" x14ac:dyDescent="0.25">
      <c r="A39">
        <v>2014</v>
      </c>
      <c r="B39" s="37">
        <v>3016</v>
      </c>
      <c r="C39" s="37">
        <v>3017</v>
      </c>
      <c r="D39" s="95" t="s">
        <v>75</v>
      </c>
      <c r="E39" s="95" t="s">
        <v>83</v>
      </c>
      <c r="F39" s="95" t="s">
        <v>76</v>
      </c>
      <c r="G39" s="96">
        <v>180</v>
      </c>
      <c r="H39" s="38">
        <v>41759</v>
      </c>
      <c r="I39" s="39" t="s">
        <v>44</v>
      </c>
      <c r="J39" s="37">
        <v>1739</v>
      </c>
      <c r="K39" s="37" t="s">
        <v>26</v>
      </c>
      <c r="L39" s="39" t="s">
        <v>38</v>
      </c>
      <c r="M39" s="37" t="s">
        <v>39</v>
      </c>
      <c r="N39" s="189">
        <v>7000</v>
      </c>
      <c r="O39" s="189">
        <v>1</v>
      </c>
      <c r="P39" s="189">
        <v>0</v>
      </c>
      <c r="Q39" s="190">
        <f>P39/O39</f>
        <v>0</v>
      </c>
      <c r="R39" s="37">
        <v>0</v>
      </c>
      <c r="S39" s="37">
        <v>0</v>
      </c>
      <c r="T39" s="37">
        <v>0</v>
      </c>
      <c r="U39" s="196">
        <f>O39/(365*7*N39)*1000000</f>
        <v>5.5912776069331843E-2</v>
      </c>
      <c r="V39" s="196">
        <f>P39/(365*7*N39)*1000000</f>
        <v>0</v>
      </c>
      <c r="W39" s="39" t="s">
        <v>29</v>
      </c>
      <c r="X39" s="37" t="s">
        <v>55</v>
      </c>
      <c r="Y39" s="39" t="s">
        <v>40</v>
      </c>
      <c r="Z39" s="37" t="s">
        <v>32</v>
      </c>
      <c r="AA39" s="37" t="s">
        <v>33</v>
      </c>
      <c r="AB39" s="39" t="s">
        <v>34</v>
      </c>
      <c r="AC39" s="39" t="s">
        <v>35</v>
      </c>
      <c r="AD39" s="39" t="s">
        <v>43</v>
      </c>
    </row>
    <row r="40" spans="1:30" x14ac:dyDescent="0.25">
      <c r="A40">
        <v>2011</v>
      </c>
      <c r="B40" s="31">
        <v>3009</v>
      </c>
      <c r="C40" s="31">
        <v>3023</v>
      </c>
      <c r="D40" s="95" t="s">
        <v>78</v>
      </c>
      <c r="E40" s="95" t="s">
        <v>84</v>
      </c>
      <c r="F40" s="95" t="s">
        <v>80</v>
      </c>
      <c r="G40" s="96">
        <v>220</v>
      </c>
      <c r="H40" s="32">
        <v>40555</v>
      </c>
      <c r="I40" s="33" t="s">
        <v>44</v>
      </c>
      <c r="J40" s="31">
        <v>1109</v>
      </c>
      <c r="K40" s="31" t="s">
        <v>26</v>
      </c>
      <c r="L40" s="31" t="s">
        <v>27</v>
      </c>
      <c r="M40" s="31" t="s">
        <v>28</v>
      </c>
      <c r="N40" s="199">
        <v>18000</v>
      </c>
      <c r="O40" s="199">
        <v>13</v>
      </c>
      <c r="P40" s="199">
        <v>13</v>
      </c>
      <c r="Q40" s="200">
        <f>P40/O40</f>
        <v>1</v>
      </c>
      <c r="R40" s="31">
        <v>0</v>
      </c>
      <c r="S40" s="31">
        <v>0</v>
      </c>
      <c r="T40" s="31">
        <v>1</v>
      </c>
      <c r="U40" s="258">
        <f>O40/(365*7*N40)*1000000</f>
        <v>0.2826701456838443</v>
      </c>
      <c r="V40" s="258">
        <f>P40/(365*7*N40)*1000000</f>
        <v>0.2826701456838443</v>
      </c>
      <c r="W40" s="33" t="s">
        <v>29</v>
      </c>
      <c r="X40" s="31" t="s">
        <v>55</v>
      </c>
      <c r="Y40" s="33" t="s">
        <v>31</v>
      </c>
      <c r="Z40" s="31" t="s">
        <v>32</v>
      </c>
      <c r="AA40" s="31" t="s">
        <v>33</v>
      </c>
      <c r="AB40" s="33" t="s">
        <v>34</v>
      </c>
      <c r="AC40" s="33" t="s">
        <v>35</v>
      </c>
      <c r="AD40" s="31" t="s">
        <v>36</v>
      </c>
    </row>
    <row r="41" spans="1:30" x14ac:dyDescent="0.25">
      <c r="A41">
        <v>2012</v>
      </c>
      <c r="B41" s="31">
        <v>3009</v>
      </c>
      <c r="C41" s="31">
        <v>3023</v>
      </c>
      <c r="D41" s="95" t="s">
        <v>78</v>
      </c>
      <c r="E41" s="95" t="s">
        <v>84</v>
      </c>
      <c r="F41" s="95" t="s">
        <v>80</v>
      </c>
      <c r="G41" s="96">
        <v>221</v>
      </c>
      <c r="H41" s="32">
        <v>41165</v>
      </c>
      <c r="I41" s="33" t="s">
        <v>37</v>
      </c>
      <c r="J41" s="31">
        <v>928</v>
      </c>
      <c r="K41" s="31" t="s">
        <v>26</v>
      </c>
      <c r="L41" s="31" t="s">
        <v>27</v>
      </c>
      <c r="M41" s="31" t="s">
        <v>28</v>
      </c>
      <c r="N41" s="199"/>
      <c r="O41" s="199"/>
      <c r="P41" s="199"/>
      <c r="Q41" s="200"/>
      <c r="R41" s="31">
        <v>0</v>
      </c>
      <c r="S41" s="31">
        <v>0</v>
      </c>
      <c r="T41" s="31">
        <v>1</v>
      </c>
      <c r="U41" s="258"/>
      <c r="V41" s="258"/>
      <c r="W41" s="33" t="s">
        <v>29</v>
      </c>
      <c r="X41" s="33" t="s">
        <v>45</v>
      </c>
      <c r="Y41" s="33" t="s">
        <v>31</v>
      </c>
      <c r="Z41" s="31" t="s">
        <v>32</v>
      </c>
      <c r="AA41" s="31" t="s">
        <v>33</v>
      </c>
      <c r="AB41" s="33" t="s">
        <v>34</v>
      </c>
      <c r="AC41" s="33" t="s">
        <v>35</v>
      </c>
      <c r="AD41" s="31" t="s">
        <v>57</v>
      </c>
    </row>
    <row r="42" spans="1:30" x14ac:dyDescent="0.25">
      <c r="B42" s="31">
        <v>3009</v>
      </c>
      <c r="C42" s="31">
        <v>3023</v>
      </c>
      <c r="D42" s="95" t="s">
        <v>78</v>
      </c>
      <c r="E42" s="95" t="s">
        <v>84</v>
      </c>
      <c r="F42" s="95" t="s">
        <v>80</v>
      </c>
      <c r="G42" s="96">
        <v>222</v>
      </c>
      <c r="H42" s="32">
        <v>41185</v>
      </c>
      <c r="I42" s="33" t="s">
        <v>44</v>
      </c>
      <c r="J42" s="31">
        <v>815</v>
      </c>
      <c r="K42" s="31" t="s">
        <v>26</v>
      </c>
      <c r="L42" s="31" t="s">
        <v>27</v>
      </c>
      <c r="M42" s="31" t="s">
        <v>28</v>
      </c>
      <c r="N42" s="199"/>
      <c r="O42" s="199"/>
      <c r="P42" s="199"/>
      <c r="Q42" s="200"/>
      <c r="R42" s="31">
        <v>0</v>
      </c>
      <c r="S42" s="31">
        <v>0</v>
      </c>
      <c r="T42" s="31">
        <v>1</v>
      </c>
      <c r="U42" s="258"/>
      <c r="V42" s="258"/>
      <c r="W42" s="33" t="s">
        <v>29</v>
      </c>
      <c r="X42" s="31" t="s">
        <v>55</v>
      </c>
      <c r="Y42" s="33" t="s">
        <v>31</v>
      </c>
      <c r="Z42" s="31" t="s">
        <v>32</v>
      </c>
      <c r="AA42" s="31" t="s">
        <v>33</v>
      </c>
      <c r="AB42" s="33" t="s">
        <v>34</v>
      </c>
      <c r="AC42" s="33" t="s">
        <v>35</v>
      </c>
      <c r="AD42" s="31" t="s">
        <v>36</v>
      </c>
    </row>
    <row r="43" spans="1:30" x14ac:dyDescent="0.25">
      <c r="A43">
        <v>2013</v>
      </c>
      <c r="B43" s="31">
        <v>3009</v>
      </c>
      <c r="C43" s="31">
        <v>3023</v>
      </c>
      <c r="D43" s="95" t="s">
        <v>78</v>
      </c>
      <c r="E43" s="95" t="s">
        <v>84</v>
      </c>
      <c r="F43" s="95" t="s">
        <v>80</v>
      </c>
      <c r="G43" s="96">
        <v>223</v>
      </c>
      <c r="H43" s="32">
        <v>41468</v>
      </c>
      <c r="I43" s="33" t="s">
        <v>60</v>
      </c>
      <c r="J43" s="31">
        <v>1859</v>
      </c>
      <c r="K43" s="31" t="s">
        <v>26</v>
      </c>
      <c r="L43" s="31" t="s">
        <v>27</v>
      </c>
      <c r="M43" s="31" t="s">
        <v>28</v>
      </c>
      <c r="N43" s="199"/>
      <c r="O43" s="199"/>
      <c r="P43" s="199"/>
      <c r="Q43" s="200"/>
      <c r="R43" s="31">
        <v>0</v>
      </c>
      <c r="S43" s="31">
        <v>1</v>
      </c>
      <c r="T43" s="31">
        <v>0</v>
      </c>
      <c r="U43" s="258"/>
      <c r="V43" s="258"/>
      <c r="W43" s="33" t="s">
        <v>29</v>
      </c>
      <c r="X43" s="31" t="s">
        <v>55</v>
      </c>
      <c r="Y43" s="33" t="s">
        <v>31</v>
      </c>
      <c r="Z43" s="31" t="s">
        <v>32</v>
      </c>
      <c r="AA43" s="31" t="s">
        <v>33</v>
      </c>
      <c r="AB43" s="33" t="s">
        <v>34</v>
      </c>
      <c r="AC43" s="33" t="s">
        <v>35</v>
      </c>
      <c r="AD43" s="31" t="s">
        <v>36</v>
      </c>
    </row>
    <row r="44" spans="1:30" x14ac:dyDescent="0.25">
      <c r="B44" s="31">
        <v>3009</v>
      </c>
      <c r="C44" s="31">
        <v>3023</v>
      </c>
      <c r="D44" s="95" t="s">
        <v>78</v>
      </c>
      <c r="E44" s="95" t="s">
        <v>84</v>
      </c>
      <c r="F44" s="95" t="s">
        <v>80</v>
      </c>
      <c r="G44" s="96">
        <v>224</v>
      </c>
      <c r="H44" s="32">
        <v>41506</v>
      </c>
      <c r="I44" s="33" t="s">
        <v>52</v>
      </c>
      <c r="J44" s="31">
        <v>800</v>
      </c>
      <c r="K44" s="31" t="s">
        <v>26</v>
      </c>
      <c r="L44" s="31" t="s">
        <v>27</v>
      </c>
      <c r="M44" s="31" t="s">
        <v>28</v>
      </c>
      <c r="N44" s="199"/>
      <c r="O44" s="199"/>
      <c r="P44" s="199"/>
      <c r="Q44" s="200"/>
      <c r="R44" s="31">
        <v>0</v>
      </c>
      <c r="S44" s="31">
        <v>0</v>
      </c>
      <c r="T44" s="31">
        <v>1</v>
      </c>
      <c r="U44" s="258"/>
      <c r="V44" s="258"/>
      <c r="W44" s="33" t="s">
        <v>29</v>
      </c>
      <c r="X44" s="31" t="s">
        <v>55</v>
      </c>
      <c r="Y44" s="31" t="s">
        <v>64</v>
      </c>
      <c r="Z44" s="31" t="s">
        <v>32</v>
      </c>
      <c r="AA44" s="31" t="s">
        <v>33</v>
      </c>
      <c r="AB44" s="33" t="s">
        <v>34</v>
      </c>
      <c r="AC44" s="33" t="s">
        <v>35</v>
      </c>
      <c r="AD44" s="31" t="s">
        <v>36</v>
      </c>
    </row>
    <row r="45" spans="1:30" x14ac:dyDescent="0.25">
      <c r="B45" s="31">
        <v>3009</v>
      </c>
      <c r="C45" s="31">
        <v>3023</v>
      </c>
      <c r="D45" s="95" t="s">
        <v>78</v>
      </c>
      <c r="E45" s="95" t="s">
        <v>84</v>
      </c>
      <c r="F45" s="95" t="s">
        <v>80</v>
      </c>
      <c r="G45" s="96">
        <v>225</v>
      </c>
      <c r="H45" s="32">
        <v>41523</v>
      </c>
      <c r="I45" s="33" t="s">
        <v>54</v>
      </c>
      <c r="J45" s="31">
        <v>1725</v>
      </c>
      <c r="K45" s="31" t="s">
        <v>26</v>
      </c>
      <c r="L45" s="31" t="s">
        <v>27</v>
      </c>
      <c r="M45" s="31" t="s">
        <v>28</v>
      </c>
      <c r="N45" s="199"/>
      <c r="O45" s="199"/>
      <c r="P45" s="199"/>
      <c r="Q45" s="200"/>
      <c r="R45" s="31">
        <v>0</v>
      </c>
      <c r="S45" s="31">
        <v>0</v>
      </c>
      <c r="T45" s="31">
        <v>1</v>
      </c>
      <c r="U45" s="258"/>
      <c r="V45" s="258"/>
      <c r="W45" s="33" t="s">
        <v>29</v>
      </c>
      <c r="X45" s="48" t="s">
        <v>48</v>
      </c>
      <c r="Y45" s="33" t="s">
        <v>31</v>
      </c>
      <c r="Z45" s="33" t="s">
        <v>41</v>
      </c>
      <c r="AA45" s="31" t="s">
        <v>42</v>
      </c>
      <c r="AB45" s="33" t="s">
        <v>34</v>
      </c>
      <c r="AC45" s="31" t="s">
        <v>56</v>
      </c>
      <c r="AD45" s="31" t="s">
        <v>36</v>
      </c>
    </row>
    <row r="46" spans="1:30" x14ac:dyDescent="0.25">
      <c r="A46">
        <v>2014</v>
      </c>
      <c r="B46" s="31">
        <v>3009</v>
      </c>
      <c r="C46" s="31">
        <v>3023</v>
      </c>
      <c r="D46" s="95" t="s">
        <v>78</v>
      </c>
      <c r="E46" s="95" t="s">
        <v>84</v>
      </c>
      <c r="F46" s="95" t="s">
        <v>80</v>
      </c>
      <c r="G46" s="96">
        <v>226</v>
      </c>
      <c r="H46" s="32">
        <v>41800</v>
      </c>
      <c r="I46" s="33" t="s">
        <v>52</v>
      </c>
      <c r="J46" s="31">
        <v>1236</v>
      </c>
      <c r="K46" s="31" t="s">
        <v>26</v>
      </c>
      <c r="L46" s="31" t="s">
        <v>27</v>
      </c>
      <c r="M46" s="31" t="s">
        <v>28</v>
      </c>
      <c r="N46" s="199"/>
      <c r="O46" s="199"/>
      <c r="P46" s="199"/>
      <c r="Q46" s="200"/>
      <c r="R46" s="31">
        <v>0</v>
      </c>
      <c r="S46" s="31">
        <v>0</v>
      </c>
      <c r="T46" s="31">
        <v>2</v>
      </c>
      <c r="U46" s="258"/>
      <c r="V46" s="258"/>
      <c r="W46" s="33" t="s">
        <v>29</v>
      </c>
      <c r="X46" s="31" t="s">
        <v>55</v>
      </c>
      <c r="Y46" s="33" t="s">
        <v>31</v>
      </c>
      <c r="Z46" s="31" t="s">
        <v>32</v>
      </c>
      <c r="AA46" s="31" t="s">
        <v>33</v>
      </c>
      <c r="AB46" s="33" t="s">
        <v>34</v>
      </c>
      <c r="AC46" s="33" t="s">
        <v>35</v>
      </c>
      <c r="AD46" s="33" t="s">
        <v>53</v>
      </c>
    </row>
    <row r="47" spans="1:30" x14ac:dyDescent="0.25">
      <c r="B47" s="31">
        <v>3009</v>
      </c>
      <c r="C47" s="31">
        <v>3023</v>
      </c>
      <c r="D47" s="95" t="s">
        <v>78</v>
      </c>
      <c r="E47" s="95" t="s">
        <v>84</v>
      </c>
      <c r="F47" s="95" t="s">
        <v>80</v>
      </c>
      <c r="G47" s="96">
        <v>227</v>
      </c>
      <c r="H47" s="32">
        <v>41724</v>
      </c>
      <c r="I47" s="33" t="s">
        <v>44</v>
      </c>
      <c r="J47" s="31">
        <v>725</v>
      </c>
      <c r="K47" s="31" t="s">
        <v>26</v>
      </c>
      <c r="L47" s="31" t="s">
        <v>27</v>
      </c>
      <c r="M47" s="31" t="s">
        <v>28</v>
      </c>
      <c r="N47" s="199"/>
      <c r="O47" s="199"/>
      <c r="P47" s="199"/>
      <c r="Q47" s="200"/>
      <c r="R47" s="31">
        <v>0</v>
      </c>
      <c r="S47" s="31">
        <v>0</v>
      </c>
      <c r="T47" s="31">
        <v>1</v>
      </c>
      <c r="U47" s="258"/>
      <c r="V47" s="258"/>
      <c r="W47" s="33" t="s">
        <v>29</v>
      </c>
      <c r="X47" s="31" t="s">
        <v>55</v>
      </c>
      <c r="Y47" s="33" t="s">
        <v>31</v>
      </c>
      <c r="Z47" s="31" t="s">
        <v>32</v>
      </c>
      <c r="AA47" s="31" t="s">
        <v>33</v>
      </c>
      <c r="AB47" s="33" t="s">
        <v>34</v>
      </c>
      <c r="AC47" s="33" t="s">
        <v>35</v>
      </c>
      <c r="AD47" s="31" t="s">
        <v>36</v>
      </c>
    </row>
    <row r="48" spans="1:30" x14ac:dyDescent="0.25">
      <c r="B48" s="31">
        <v>3009</v>
      </c>
      <c r="C48" s="31">
        <v>3023</v>
      </c>
      <c r="D48" s="95" t="s">
        <v>78</v>
      </c>
      <c r="E48" s="95" t="s">
        <v>84</v>
      </c>
      <c r="F48" s="95" t="s">
        <v>80</v>
      </c>
      <c r="G48" s="96">
        <v>228</v>
      </c>
      <c r="H48" s="32">
        <v>41746</v>
      </c>
      <c r="I48" s="33" t="s">
        <v>37</v>
      </c>
      <c r="J48" s="31">
        <v>1658</v>
      </c>
      <c r="K48" s="31" t="s">
        <v>26</v>
      </c>
      <c r="L48" s="31" t="s">
        <v>27</v>
      </c>
      <c r="M48" s="31" t="s">
        <v>28</v>
      </c>
      <c r="N48" s="199"/>
      <c r="O48" s="199"/>
      <c r="P48" s="199"/>
      <c r="Q48" s="200"/>
      <c r="R48" s="31">
        <v>0</v>
      </c>
      <c r="S48" s="31">
        <v>0</v>
      </c>
      <c r="T48" s="31">
        <v>1</v>
      </c>
      <c r="U48" s="258"/>
      <c r="V48" s="258"/>
      <c r="W48" s="33" t="s">
        <v>29</v>
      </c>
      <c r="X48" s="31" t="s">
        <v>65</v>
      </c>
      <c r="Y48" s="33" t="s">
        <v>31</v>
      </c>
      <c r="Z48" s="31" t="s">
        <v>32</v>
      </c>
      <c r="AA48" s="31" t="s">
        <v>33</v>
      </c>
      <c r="AB48" s="33" t="s">
        <v>34</v>
      </c>
      <c r="AC48" s="33" t="s">
        <v>35</v>
      </c>
      <c r="AD48" s="31" t="s">
        <v>36</v>
      </c>
    </row>
    <row r="49" spans="1:30" x14ac:dyDescent="0.25">
      <c r="B49" s="31">
        <v>3009</v>
      </c>
      <c r="C49" s="31">
        <v>3023</v>
      </c>
      <c r="D49" s="95" t="s">
        <v>78</v>
      </c>
      <c r="E49" s="95" t="s">
        <v>84</v>
      </c>
      <c r="F49" s="95" t="s">
        <v>80</v>
      </c>
      <c r="G49" s="96">
        <v>229</v>
      </c>
      <c r="H49" s="32">
        <v>41782</v>
      </c>
      <c r="I49" s="33" t="s">
        <v>54</v>
      </c>
      <c r="J49" s="31">
        <v>732</v>
      </c>
      <c r="K49" s="31" t="s">
        <v>26</v>
      </c>
      <c r="L49" s="33" t="s">
        <v>38</v>
      </c>
      <c r="M49" s="31" t="s">
        <v>39</v>
      </c>
      <c r="N49" s="199"/>
      <c r="O49" s="199"/>
      <c r="P49" s="199"/>
      <c r="Q49" s="200"/>
      <c r="R49" s="31">
        <v>0</v>
      </c>
      <c r="S49" s="31">
        <v>0</v>
      </c>
      <c r="T49" s="31">
        <v>1</v>
      </c>
      <c r="U49" s="258"/>
      <c r="V49" s="258"/>
      <c r="W49" s="33" t="s">
        <v>29</v>
      </c>
      <c r="X49" s="31" t="s">
        <v>55</v>
      </c>
      <c r="Y49" s="33" t="s">
        <v>40</v>
      </c>
      <c r="Z49" s="31" t="s">
        <v>32</v>
      </c>
      <c r="AA49" s="31" t="s">
        <v>33</v>
      </c>
      <c r="AB49" s="33" t="s">
        <v>34</v>
      </c>
      <c r="AC49" s="33" t="s">
        <v>35</v>
      </c>
      <c r="AD49" s="33" t="s">
        <v>43</v>
      </c>
    </row>
    <row r="50" spans="1:30" x14ac:dyDescent="0.25">
      <c r="A50">
        <v>2015</v>
      </c>
      <c r="B50" s="31">
        <v>3009</v>
      </c>
      <c r="C50" s="31">
        <v>3023</v>
      </c>
      <c r="D50" s="95" t="s">
        <v>78</v>
      </c>
      <c r="E50" s="95" t="s">
        <v>84</v>
      </c>
      <c r="F50" s="95" t="s">
        <v>80</v>
      </c>
      <c r="G50" s="96">
        <v>230</v>
      </c>
      <c r="H50" s="32">
        <v>42016</v>
      </c>
      <c r="I50" s="33" t="s">
        <v>25</v>
      </c>
      <c r="J50" s="31">
        <v>1302</v>
      </c>
      <c r="K50" s="31" t="s">
        <v>26</v>
      </c>
      <c r="L50" s="31" t="s">
        <v>27</v>
      </c>
      <c r="M50" s="31" t="s">
        <v>28</v>
      </c>
      <c r="N50" s="199"/>
      <c r="O50" s="199"/>
      <c r="P50" s="199"/>
      <c r="Q50" s="200"/>
      <c r="R50" s="31">
        <v>0</v>
      </c>
      <c r="S50" s="31">
        <v>0</v>
      </c>
      <c r="T50" s="31">
        <v>1</v>
      </c>
      <c r="U50" s="258"/>
      <c r="V50" s="258"/>
      <c r="W50" s="33" t="s">
        <v>29</v>
      </c>
      <c r="X50" s="31" t="s">
        <v>55</v>
      </c>
      <c r="Y50" s="33" t="s">
        <v>31</v>
      </c>
      <c r="Z50" s="31" t="s">
        <v>32</v>
      </c>
      <c r="AA50" s="31" t="s">
        <v>33</v>
      </c>
      <c r="AB50" s="33" t="s">
        <v>34</v>
      </c>
      <c r="AC50" s="33" t="s">
        <v>35</v>
      </c>
      <c r="AD50" s="31" t="s">
        <v>57</v>
      </c>
    </row>
    <row r="51" spans="1:30" x14ac:dyDescent="0.25">
      <c r="A51">
        <v>2016</v>
      </c>
      <c r="B51" s="31">
        <v>3009</v>
      </c>
      <c r="C51" s="31">
        <v>3023</v>
      </c>
      <c r="D51" s="95" t="s">
        <v>78</v>
      </c>
      <c r="E51" s="95" t="s">
        <v>84</v>
      </c>
      <c r="F51" s="95" t="s">
        <v>80</v>
      </c>
      <c r="G51" s="96">
        <v>231</v>
      </c>
      <c r="H51" s="32">
        <v>42516</v>
      </c>
      <c r="I51" s="33" t="s">
        <v>37</v>
      </c>
      <c r="J51" s="31">
        <v>1020</v>
      </c>
      <c r="K51" s="31" t="s">
        <v>26</v>
      </c>
      <c r="L51" s="31" t="s">
        <v>27</v>
      </c>
      <c r="M51" s="31" t="s">
        <v>28</v>
      </c>
      <c r="N51" s="199"/>
      <c r="O51" s="199"/>
      <c r="P51" s="199"/>
      <c r="Q51" s="200"/>
      <c r="R51" s="31">
        <v>0</v>
      </c>
      <c r="S51" s="31">
        <v>0</v>
      </c>
      <c r="T51" s="31">
        <v>1</v>
      </c>
      <c r="U51" s="258"/>
      <c r="V51" s="258"/>
      <c r="W51" s="33" t="s">
        <v>29</v>
      </c>
      <c r="X51" s="31" t="s">
        <v>55</v>
      </c>
      <c r="Y51" s="33" t="s">
        <v>31</v>
      </c>
      <c r="Z51" s="31" t="s">
        <v>32</v>
      </c>
      <c r="AA51" s="31" t="s">
        <v>33</v>
      </c>
      <c r="AB51" s="33" t="s">
        <v>34</v>
      </c>
      <c r="AC51" s="33" t="s">
        <v>35</v>
      </c>
      <c r="AD51" s="31" t="s">
        <v>36</v>
      </c>
    </row>
    <row r="52" spans="1:30" x14ac:dyDescent="0.25">
      <c r="B52" s="31">
        <v>3009</v>
      </c>
      <c r="C52" s="31">
        <v>3023</v>
      </c>
      <c r="D52" s="95" t="s">
        <v>78</v>
      </c>
      <c r="E52" s="95" t="s">
        <v>84</v>
      </c>
      <c r="F52" s="95" t="s">
        <v>80</v>
      </c>
      <c r="G52" s="96">
        <v>232</v>
      </c>
      <c r="H52" s="32">
        <v>42682</v>
      </c>
      <c r="I52" s="33" t="s">
        <v>52</v>
      </c>
      <c r="J52" s="31">
        <v>2309</v>
      </c>
      <c r="K52" s="31" t="s">
        <v>26</v>
      </c>
      <c r="L52" s="31" t="s">
        <v>27</v>
      </c>
      <c r="M52" s="31" t="s">
        <v>28</v>
      </c>
      <c r="N52" s="199"/>
      <c r="O52" s="199"/>
      <c r="P52" s="199"/>
      <c r="Q52" s="200"/>
      <c r="R52" s="31">
        <v>0</v>
      </c>
      <c r="S52" s="31">
        <v>0</v>
      </c>
      <c r="T52" s="31">
        <v>1</v>
      </c>
      <c r="U52" s="258"/>
      <c r="V52" s="258"/>
      <c r="W52" s="33" t="s">
        <v>29</v>
      </c>
      <c r="X52" s="31" t="s">
        <v>55</v>
      </c>
      <c r="Y52" s="33" t="s">
        <v>31</v>
      </c>
      <c r="Z52" s="31" t="s">
        <v>32</v>
      </c>
      <c r="AA52" s="31" t="s">
        <v>33</v>
      </c>
      <c r="AB52" s="33" t="s">
        <v>34</v>
      </c>
      <c r="AC52" s="33" t="s">
        <v>35</v>
      </c>
      <c r="AD52" s="33" t="s">
        <v>47</v>
      </c>
    </row>
    <row r="53" spans="1:30" x14ac:dyDescent="0.25">
      <c r="A53">
        <v>2015</v>
      </c>
      <c r="B53" s="49">
        <v>3011</v>
      </c>
      <c r="C53" s="49"/>
      <c r="D53" s="49"/>
      <c r="E53" s="97" t="s">
        <v>85</v>
      </c>
      <c r="F53" s="97" t="s">
        <v>86</v>
      </c>
      <c r="G53" s="49"/>
      <c r="H53" s="50">
        <v>42285</v>
      </c>
      <c r="I53" s="51" t="s">
        <v>37</v>
      </c>
      <c r="J53" s="49">
        <v>705</v>
      </c>
      <c r="K53" s="49" t="s">
        <v>26</v>
      </c>
      <c r="L53" s="49" t="s">
        <v>27</v>
      </c>
      <c r="M53" s="49" t="s">
        <v>28</v>
      </c>
      <c r="N53" s="186">
        <v>15600</v>
      </c>
      <c r="O53" s="186">
        <v>1</v>
      </c>
      <c r="P53" s="186">
        <v>1</v>
      </c>
      <c r="Q53" s="187">
        <f>P53/O53</f>
        <v>1</v>
      </c>
      <c r="R53" s="49">
        <v>0</v>
      </c>
      <c r="S53" s="49">
        <v>0</v>
      </c>
      <c r="T53" s="49">
        <v>1</v>
      </c>
      <c r="U53" s="196">
        <f>O53/(365*7*N53)*1000000</f>
        <v>2.5089066184956599E-2</v>
      </c>
      <c r="V53" s="196">
        <f>P53/(365*7*N53)*1000000</f>
        <v>2.5089066184956599E-2</v>
      </c>
      <c r="W53" s="51" t="s">
        <v>29</v>
      </c>
      <c r="X53" s="52" t="s">
        <v>48</v>
      </c>
      <c r="Y53" s="51" t="s">
        <v>31</v>
      </c>
      <c r="Z53" s="49" t="s">
        <v>32</v>
      </c>
      <c r="AA53" s="49" t="s">
        <v>33</v>
      </c>
      <c r="AB53" s="51" t="s">
        <v>34</v>
      </c>
      <c r="AC53" s="51" t="s">
        <v>35</v>
      </c>
      <c r="AD53" s="49" t="s">
        <v>36</v>
      </c>
    </row>
    <row r="54" spans="1:30" x14ac:dyDescent="0.25">
      <c r="A54">
        <v>2011</v>
      </c>
      <c r="B54" s="58">
        <v>3009</v>
      </c>
      <c r="C54" s="58">
        <v>3010</v>
      </c>
      <c r="D54" s="95" t="s">
        <v>85</v>
      </c>
      <c r="E54" s="95" t="s">
        <v>84</v>
      </c>
      <c r="F54" s="95" t="s">
        <v>87</v>
      </c>
      <c r="G54" s="96">
        <v>520</v>
      </c>
      <c r="H54" s="59">
        <v>40645</v>
      </c>
      <c r="I54" s="60" t="s">
        <v>52</v>
      </c>
      <c r="J54" s="58">
        <v>900</v>
      </c>
      <c r="K54" s="58" t="s">
        <v>26</v>
      </c>
      <c r="L54" s="58" t="s">
        <v>27</v>
      </c>
      <c r="M54" s="58" t="s">
        <v>28</v>
      </c>
      <c r="N54" s="199">
        <v>6000</v>
      </c>
      <c r="O54" s="199">
        <v>2</v>
      </c>
      <c r="P54" s="199">
        <v>2</v>
      </c>
      <c r="Q54" s="200">
        <f>P54/O54</f>
        <v>1</v>
      </c>
      <c r="R54" s="58">
        <v>0</v>
      </c>
      <c r="S54" s="58">
        <v>0</v>
      </c>
      <c r="T54" s="58">
        <v>1</v>
      </c>
      <c r="U54" s="258">
        <f>O54/(365*7*N54)*1000000</f>
        <v>0.13046314416177432</v>
      </c>
      <c r="V54" s="258">
        <f>P54/(365*7*N54)*1000000</f>
        <v>0.13046314416177432</v>
      </c>
      <c r="W54" s="60" t="s">
        <v>29</v>
      </c>
      <c r="X54" s="60" t="s">
        <v>45</v>
      </c>
      <c r="Y54" s="60" t="s">
        <v>31</v>
      </c>
      <c r="Z54" s="58" t="s">
        <v>32</v>
      </c>
      <c r="AA54" s="58" t="s">
        <v>33</v>
      </c>
      <c r="AB54" s="60" t="s">
        <v>34</v>
      </c>
      <c r="AC54" s="60" t="s">
        <v>35</v>
      </c>
      <c r="AD54" s="60" t="s">
        <v>47</v>
      </c>
    </row>
    <row r="55" spans="1:30" x14ac:dyDescent="0.25">
      <c r="A55">
        <v>2016</v>
      </c>
      <c r="B55" s="58">
        <v>3009</v>
      </c>
      <c r="C55" s="58">
        <v>3010</v>
      </c>
      <c r="D55" s="95" t="s">
        <v>85</v>
      </c>
      <c r="E55" s="95" t="s">
        <v>84</v>
      </c>
      <c r="F55" s="95" t="s">
        <v>87</v>
      </c>
      <c r="G55" s="96">
        <v>521</v>
      </c>
      <c r="H55" s="59">
        <v>42517</v>
      </c>
      <c r="I55" s="60" t="s">
        <v>54</v>
      </c>
      <c r="J55" s="58">
        <v>1520</v>
      </c>
      <c r="K55" s="58" t="s">
        <v>26</v>
      </c>
      <c r="L55" s="58" t="s">
        <v>27</v>
      </c>
      <c r="M55" s="58" t="s">
        <v>28</v>
      </c>
      <c r="N55" s="199"/>
      <c r="O55" s="199"/>
      <c r="P55" s="199"/>
      <c r="Q55" s="200"/>
      <c r="R55" s="58">
        <v>0</v>
      </c>
      <c r="S55" s="58">
        <v>0</v>
      </c>
      <c r="T55" s="58">
        <v>1</v>
      </c>
      <c r="U55" s="258"/>
      <c r="V55" s="258"/>
      <c r="W55" s="60" t="s">
        <v>29</v>
      </c>
      <c r="X55" s="60" t="s">
        <v>45</v>
      </c>
      <c r="Y55" s="60" t="s">
        <v>31</v>
      </c>
      <c r="Z55" s="58" t="s">
        <v>32</v>
      </c>
      <c r="AA55" s="58" t="s">
        <v>33</v>
      </c>
      <c r="AB55" s="60" t="s">
        <v>34</v>
      </c>
      <c r="AC55" s="60" t="s">
        <v>35</v>
      </c>
      <c r="AD55" s="58" t="s">
        <v>36</v>
      </c>
    </row>
    <row r="56" spans="1:30" x14ac:dyDescent="0.25">
      <c r="A56">
        <v>2011</v>
      </c>
      <c r="B56">
        <v>3022</v>
      </c>
      <c r="E56" s="97" t="s">
        <v>78</v>
      </c>
      <c r="F56" s="97" t="s">
        <v>81</v>
      </c>
      <c r="H56" s="1">
        <v>40871</v>
      </c>
      <c r="I56" s="2" t="s">
        <v>37</v>
      </c>
      <c r="J56">
        <v>800</v>
      </c>
      <c r="K56" t="s">
        <v>26</v>
      </c>
      <c r="L56" t="s">
        <v>27</v>
      </c>
      <c r="M56" t="s">
        <v>28</v>
      </c>
      <c r="N56" s="186">
        <v>36500</v>
      </c>
      <c r="O56" s="186">
        <v>1</v>
      </c>
      <c r="P56" s="186">
        <v>1</v>
      </c>
      <c r="Q56" s="187">
        <f>P56/O56</f>
        <v>1</v>
      </c>
      <c r="R56">
        <v>0</v>
      </c>
      <c r="S56">
        <v>0</v>
      </c>
      <c r="T56">
        <v>1</v>
      </c>
      <c r="U56" s="196">
        <f>O56/(365*7*N56)*1000000</f>
        <v>1.072299815028282E-2</v>
      </c>
      <c r="V56" s="196">
        <f>P56/(365*7*N56)*1000000</f>
        <v>1.072299815028282E-2</v>
      </c>
      <c r="W56" s="2" t="s">
        <v>29</v>
      </c>
      <c r="X56" s="3" t="s">
        <v>48</v>
      </c>
      <c r="Y56" s="2" t="s">
        <v>31</v>
      </c>
      <c r="Z56" s="2" t="s">
        <v>41</v>
      </c>
      <c r="AA56" t="s">
        <v>42</v>
      </c>
      <c r="AB56" s="2" t="s">
        <v>34</v>
      </c>
      <c r="AC56" t="s">
        <v>46</v>
      </c>
      <c r="AD56" t="s">
        <v>36</v>
      </c>
    </row>
    <row r="57" spans="1:30" x14ac:dyDescent="0.25">
      <c r="A57">
        <v>2012</v>
      </c>
      <c r="B57" s="64">
        <v>3008</v>
      </c>
      <c r="C57" s="64">
        <v>3009</v>
      </c>
      <c r="D57" s="95" t="s">
        <v>85</v>
      </c>
      <c r="E57" s="95" t="s">
        <v>88</v>
      </c>
      <c r="F57" s="95" t="s">
        <v>84</v>
      </c>
      <c r="G57" s="96">
        <v>970</v>
      </c>
      <c r="H57" s="65">
        <v>41252</v>
      </c>
      <c r="I57" s="66" t="s">
        <v>61</v>
      </c>
      <c r="J57" s="64">
        <v>1645</v>
      </c>
      <c r="K57" s="64" t="s">
        <v>26</v>
      </c>
      <c r="L57" s="64" t="s">
        <v>27</v>
      </c>
      <c r="M57" s="64" t="s">
        <v>28</v>
      </c>
      <c r="N57" s="199">
        <v>9000</v>
      </c>
      <c r="O57" s="199">
        <v>4</v>
      </c>
      <c r="P57" s="199">
        <v>4</v>
      </c>
      <c r="Q57" s="200">
        <f>P57/O57</f>
        <v>1</v>
      </c>
      <c r="R57" s="64">
        <v>0</v>
      </c>
      <c r="S57" s="64">
        <v>0</v>
      </c>
      <c r="T57" s="64">
        <v>1</v>
      </c>
      <c r="U57" s="258">
        <f>O57/(365*7*N57)*1000000</f>
        <v>0.17395085888236575</v>
      </c>
      <c r="V57" s="258">
        <f>P57/(365*7*N57)*1000000</f>
        <v>0.17395085888236575</v>
      </c>
      <c r="W57" s="66" t="s">
        <v>29</v>
      </c>
      <c r="X57" s="66" t="s">
        <v>45</v>
      </c>
      <c r="Y57" s="66" t="s">
        <v>31</v>
      </c>
      <c r="Z57" s="64" t="s">
        <v>32</v>
      </c>
      <c r="AA57" s="64" t="s">
        <v>33</v>
      </c>
      <c r="AB57" s="66" t="s">
        <v>34</v>
      </c>
      <c r="AC57" s="66" t="s">
        <v>35</v>
      </c>
      <c r="AD57" s="64" t="s">
        <v>36</v>
      </c>
    </row>
    <row r="58" spans="1:30" x14ac:dyDescent="0.25">
      <c r="A58">
        <v>2014</v>
      </c>
      <c r="B58" s="64">
        <v>3008</v>
      </c>
      <c r="C58" s="64">
        <v>3009</v>
      </c>
      <c r="D58" s="95" t="s">
        <v>85</v>
      </c>
      <c r="E58" s="95" t="s">
        <v>88</v>
      </c>
      <c r="F58" s="95" t="s">
        <v>84</v>
      </c>
      <c r="G58" s="96">
        <v>971</v>
      </c>
      <c r="H58" s="65">
        <v>41929</v>
      </c>
      <c r="I58" s="66" t="s">
        <v>54</v>
      </c>
      <c r="J58" s="64">
        <v>1015</v>
      </c>
      <c r="K58" s="64" t="s">
        <v>26</v>
      </c>
      <c r="L58" s="64" t="s">
        <v>27</v>
      </c>
      <c r="M58" s="64" t="s">
        <v>28</v>
      </c>
      <c r="N58" s="199"/>
      <c r="O58" s="199"/>
      <c r="P58" s="199"/>
      <c r="Q58" s="200"/>
      <c r="R58" s="64">
        <v>0</v>
      </c>
      <c r="S58" s="64">
        <v>0</v>
      </c>
      <c r="T58" s="64">
        <v>1</v>
      </c>
      <c r="U58" s="258"/>
      <c r="V58" s="258"/>
      <c r="W58" s="66" t="s">
        <v>29</v>
      </c>
      <c r="X58" s="66" t="s">
        <v>45</v>
      </c>
      <c r="Y58" s="66" t="s">
        <v>31</v>
      </c>
      <c r="Z58" s="64" t="s">
        <v>32</v>
      </c>
      <c r="AA58" s="64" t="s">
        <v>33</v>
      </c>
      <c r="AB58" s="66" t="s">
        <v>34</v>
      </c>
      <c r="AC58" s="66" t="s">
        <v>35</v>
      </c>
      <c r="AD58" s="64" t="s">
        <v>36</v>
      </c>
    </row>
    <row r="59" spans="1:30" x14ac:dyDescent="0.25">
      <c r="A59">
        <v>2015</v>
      </c>
      <c r="B59" s="64">
        <v>3008</v>
      </c>
      <c r="C59" s="64">
        <v>3009</v>
      </c>
      <c r="D59" s="95" t="s">
        <v>85</v>
      </c>
      <c r="E59" s="95" t="s">
        <v>88</v>
      </c>
      <c r="F59" s="95" t="s">
        <v>84</v>
      </c>
      <c r="G59" s="96">
        <v>972</v>
      </c>
      <c r="H59" s="65">
        <v>42236</v>
      </c>
      <c r="I59" s="66" t="s">
        <v>37</v>
      </c>
      <c r="J59" s="64">
        <v>800</v>
      </c>
      <c r="K59" s="64" t="s">
        <v>26</v>
      </c>
      <c r="L59" s="64" t="s">
        <v>27</v>
      </c>
      <c r="M59" s="64" t="s">
        <v>28</v>
      </c>
      <c r="N59" s="199"/>
      <c r="O59" s="199"/>
      <c r="P59" s="199"/>
      <c r="Q59" s="200"/>
      <c r="R59" s="64">
        <v>0</v>
      </c>
      <c r="S59" s="64">
        <v>0</v>
      </c>
      <c r="T59" s="64">
        <v>1</v>
      </c>
      <c r="U59" s="258"/>
      <c r="V59" s="258"/>
      <c r="W59" s="66" t="s">
        <v>29</v>
      </c>
      <c r="X59" s="66" t="s">
        <v>30</v>
      </c>
      <c r="Y59" s="66" t="s">
        <v>31</v>
      </c>
      <c r="Z59" s="64" t="s">
        <v>32</v>
      </c>
      <c r="AA59" s="64" t="s">
        <v>33</v>
      </c>
      <c r="AB59" s="66" t="s">
        <v>34</v>
      </c>
      <c r="AC59" s="66" t="s">
        <v>35</v>
      </c>
      <c r="AD59" s="64" t="s">
        <v>57</v>
      </c>
    </row>
    <row r="60" spans="1:30" x14ac:dyDescent="0.25">
      <c r="B60" s="64">
        <v>3008</v>
      </c>
      <c r="C60" s="64">
        <v>3009</v>
      </c>
      <c r="D60" s="95" t="s">
        <v>85</v>
      </c>
      <c r="E60" s="95" t="s">
        <v>88</v>
      </c>
      <c r="F60" s="95" t="s">
        <v>84</v>
      </c>
      <c r="G60" s="96">
        <v>973</v>
      </c>
      <c r="H60" s="65">
        <v>42333</v>
      </c>
      <c r="I60" s="66" t="s">
        <v>44</v>
      </c>
      <c r="J60" s="64">
        <v>1715</v>
      </c>
      <c r="K60" s="64" t="s">
        <v>26</v>
      </c>
      <c r="L60" s="64" t="s">
        <v>27</v>
      </c>
      <c r="M60" s="64" t="s">
        <v>28</v>
      </c>
      <c r="N60" s="199"/>
      <c r="O60" s="199"/>
      <c r="P60" s="199"/>
      <c r="Q60" s="200"/>
      <c r="R60" s="64">
        <v>0</v>
      </c>
      <c r="S60" s="64">
        <v>0</v>
      </c>
      <c r="T60" s="64">
        <v>1</v>
      </c>
      <c r="U60" s="258"/>
      <c r="V60" s="258"/>
      <c r="W60" s="66" t="s">
        <v>29</v>
      </c>
      <c r="X60" s="66" t="s">
        <v>45</v>
      </c>
      <c r="Y60" s="66" t="s">
        <v>31</v>
      </c>
      <c r="Z60" s="64" t="s">
        <v>32</v>
      </c>
      <c r="AA60" s="64" t="s">
        <v>33</v>
      </c>
      <c r="AB60" s="66" t="s">
        <v>34</v>
      </c>
      <c r="AC60" s="66" t="s">
        <v>35</v>
      </c>
      <c r="AD60" s="64" t="s">
        <v>36</v>
      </c>
    </row>
    <row r="61" spans="1:30" x14ac:dyDescent="0.25">
      <c r="A61">
        <v>2012</v>
      </c>
      <c r="B61" s="45">
        <v>3011</v>
      </c>
      <c r="C61" s="45">
        <v>3012</v>
      </c>
      <c r="D61" s="95" t="s">
        <v>85</v>
      </c>
      <c r="E61" s="95" t="s">
        <v>86</v>
      </c>
      <c r="F61" s="95" t="s">
        <v>89</v>
      </c>
      <c r="G61" s="96">
        <v>830</v>
      </c>
      <c r="H61" s="46">
        <v>40925</v>
      </c>
      <c r="I61" s="47" t="s">
        <v>52</v>
      </c>
      <c r="J61" s="45">
        <v>1630</v>
      </c>
      <c r="K61" s="45" t="s">
        <v>26</v>
      </c>
      <c r="L61" s="45" t="s">
        <v>27</v>
      </c>
      <c r="M61" s="45" t="s">
        <v>28</v>
      </c>
      <c r="N61" s="199">
        <v>8400</v>
      </c>
      <c r="O61" s="199">
        <v>5</v>
      </c>
      <c r="P61" s="199">
        <v>5</v>
      </c>
      <c r="Q61" s="200">
        <f>P61/O61</f>
        <v>1</v>
      </c>
      <c r="R61" s="45">
        <v>0</v>
      </c>
      <c r="S61" s="45">
        <v>1</v>
      </c>
      <c r="T61" s="45">
        <v>0</v>
      </c>
      <c r="U61" s="258">
        <f>O61/(365*7*N61)*1000000</f>
        <v>0.23296990028888268</v>
      </c>
      <c r="V61" s="258">
        <f>P61/(365*7*N61)*1000000</f>
        <v>0.23296990028888268</v>
      </c>
      <c r="W61" s="47" t="s">
        <v>29</v>
      </c>
      <c r="X61" s="53" t="s">
        <v>48</v>
      </c>
      <c r="Y61" s="47" t="s">
        <v>31</v>
      </c>
      <c r="Z61" s="47" t="s">
        <v>41</v>
      </c>
      <c r="AA61" s="45" t="s">
        <v>42</v>
      </c>
      <c r="AB61" s="47" t="s">
        <v>34</v>
      </c>
      <c r="AC61" s="45" t="s">
        <v>56</v>
      </c>
      <c r="AD61" s="45" t="s">
        <v>36</v>
      </c>
    </row>
    <row r="62" spans="1:30" x14ac:dyDescent="0.25">
      <c r="A62">
        <v>2015</v>
      </c>
      <c r="B62" s="45">
        <v>3011</v>
      </c>
      <c r="C62" s="45">
        <v>3012</v>
      </c>
      <c r="D62" s="95" t="s">
        <v>85</v>
      </c>
      <c r="E62" s="95" t="s">
        <v>86</v>
      </c>
      <c r="F62" s="95" t="s">
        <v>89</v>
      </c>
      <c r="G62" s="96">
        <v>831</v>
      </c>
      <c r="H62" s="46">
        <v>42347</v>
      </c>
      <c r="I62" s="47" t="s">
        <v>44</v>
      </c>
      <c r="J62" s="45">
        <v>1703</v>
      </c>
      <c r="K62" s="45" t="s">
        <v>26</v>
      </c>
      <c r="L62" s="45" t="s">
        <v>27</v>
      </c>
      <c r="M62" s="45" t="s">
        <v>28</v>
      </c>
      <c r="N62" s="199"/>
      <c r="O62" s="199"/>
      <c r="P62" s="199"/>
      <c r="Q62" s="200"/>
      <c r="R62" s="45">
        <v>0</v>
      </c>
      <c r="S62" s="45">
        <v>1</v>
      </c>
      <c r="T62" s="45">
        <v>0</v>
      </c>
      <c r="U62" s="258"/>
      <c r="V62" s="258"/>
      <c r="W62" s="47" t="s">
        <v>29</v>
      </c>
      <c r="X62" s="47" t="s">
        <v>30</v>
      </c>
      <c r="Y62" s="47" t="s">
        <v>31</v>
      </c>
      <c r="Z62" s="45" t="s">
        <v>32</v>
      </c>
      <c r="AA62" s="45" t="s">
        <v>33</v>
      </c>
      <c r="AB62" s="47" t="s">
        <v>34</v>
      </c>
      <c r="AC62" s="47" t="s">
        <v>35</v>
      </c>
      <c r="AD62" s="45" t="s">
        <v>36</v>
      </c>
    </row>
    <row r="63" spans="1:30" x14ac:dyDescent="0.25">
      <c r="A63">
        <v>2016</v>
      </c>
      <c r="B63" s="45">
        <v>3011</v>
      </c>
      <c r="C63" s="45">
        <v>3012</v>
      </c>
      <c r="D63" s="95" t="s">
        <v>85</v>
      </c>
      <c r="E63" s="95" t="s">
        <v>86</v>
      </c>
      <c r="F63" s="95" t="s">
        <v>89</v>
      </c>
      <c r="G63" s="96">
        <v>832</v>
      </c>
      <c r="H63" s="46">
        <v>42500</v>
      </c>
      <c r="I63" s="47" t="s">
        <v>52</v>
      </c>
      <c r="J63" s="45">
        <v>1057</v>
      </c>
      <c r="K63" s="45" t="s">
        <v>26</v>
      </c>
      <c r="L63" s="45" t="s">
        <v>27</v>
      </c>
      <c r="M63" s="45" t="s">
        <v>28</v>
      </c>
      <c r="N63" s="199"/>
      <c r="O63" s="199"/>
      <c r="P63" s="199"/>
      <c r="Q63" s="200"/>
      <c r="R63" s="45">
        <v>0</v>
      </c>
      <c r="S63" s="45">
        <v>0</v>
      </c>
      <c r="T63" s="45">
        <v>2</v>
      </c>
      <c r="U63" s="258"/>
      <c r="V63" s="258"/>
      <c r="W63" s="47" t="s">
        <v>29</v>
      </c>
      <c r="X63" s="47" t="s">
        <v>30</v>
      </c>
      <c r="Y63" s="47" t="s">
        <v>31</v>
      </c>
      <c r="Z63" s="45" t="s">
        <v>32</v>
      </c>
      <c r="AA63" s="45" t="s">
        <v>33</v>
      </c>
      <c r="AB63" s="47" t="s">
        <v>34</v>
      </c>
      <c r="AC63" s="47" t="s">
        <v>35</v>
      </c>
      <c r="AD63" s="47" t="s">
        <v>53</v>
      </c>
    </row>
    <row r="64" spans="1:30" x14ac:dyDescent="0.25">
      <c r="B64" s="45">
        <v>3011</v>
      </c>
      <c r="C64" s="45">
        <v>3012</v>
      </c>
      <c r="D64" s="95" t="s">
        <v>85</v>
      </c>
      <c r="E64" s="95" t="s">
        <v>86</v>
      </c>
      <c r="F64" s="95" t="s">
        <v>89</v>
      </c>
      <c r="G64" s="96">
        <v>833</v>
      </c>
      <c r="H64" s="46">
        <v>42510</v>
      </c>
      <c r="I64" s="47" t="s">
        <v>54</v>
      </c>
      <c r="J64" s="45">
        <v>2020</v>
      </c>
      <c r="K64" s="45" t="s">
        <v>26</v>
      </c>
      <c r="L64" s="45" t="s">
        <v>27</v>
      </c>
      <c r="M64" s="45" t="s">
        <v>28</v>
      </c>
      <c r="N64" s="199"/>
      <c r="O64" s="199"/>
      <c r="P64" s="199"/>
      <c r="Q64" s="200"/>
      <c r="R64" s="45">
        <v>0</v>
      </c>
      <c r="S64" s="45">
        <v>0</v>
      </c>
      <c r="T64" s="45">
        <v>1</v>
      </c>
      <c r="U64" s="258"/>
      <c r="V64" s="258"/>
      <c r="W64" s="47" t="s">
        <v>29</v>
      </c>
      <c r="X64" s="47" t="s">
        <v>30</v>
      </c>
      <c r="Y64" s="47" t="s">
        <v>31</v>
      </c>
      <c r="Z64" s="45" t="s">
        <v>32</v>
      </c>
      <c r="AA64" s="45" t="s">
        <v>33</v>
      </c>
      <c r="AB64" s="47" t="s">
        <v>34</v>
      </c>
      <c r="AC64" s="47" t="s">
        <v>35</v>
      </c>
      <c r="AD64" s="45" t="s">
        <v>36</v>
      </c>
    </row>
    <row r="65" spans="1:30" x14ac:dyDescent="0.25">
      <c r="B65" s="45">
        <v>3011</v>
      </c>
      <c r="C65" s="45">
        <v>3012</v>
      </c>
      <c r="D65" s="95" t="s">
        <v>85</v>
      </c>
      <c r="E65" s="95" t="s">
        <v>86</v>
      </c>
      <c r="F65" s="95" t="s">
        <v>89</v>
      </c>
      <c r="G65" s="96">
        <v>834</v>
      </c>
      <c r="H65" s="46">
        <v>42668</v>
      </c>
      <c r="I65" s="47" t="s">
        <v>52</v>
      </c>
      <c r="J65" s="45">
        <v>940</v>
      </c>
      <c r="K65" s="45" t="s">
        <v>26</v>
      </c>
      <c r="L65" s="45" t="s">
        <v>27</v>
      </c>
      <c r="M65" s="45" t="s">
        <v>28</v>
      </c>
      <c r="N65" s="199"/>
      <c r="O65" s="199"/>
      <c r="P65" s="199"/>
      <c r="Q65" s="200"/>
      <c r="R65" s="45">
        <v>0</v>
      </c>
      <c r="S65" s="45">
        <v>1</v>
      </c>
      <c r="T65" s="45">
        <v>0</v>
      </c>
      <c r="U65" s="258"/>
      <c r="V65" s="258"/>
      <c r="W65" s="47" t="s">
        <v>29</v>
      </c>
      <c r="X65" s="47" t="s">
        <v>30</v>
      </c>
      <c r="Y65" s="47" t="s">
        <v>31</v>
      </c>
      <c r="Z65" s="45" t="s">
        <v>32</v>
      </c>
      <c r="AA65" s="45" t="s">
        <v>33</v>
      </c>
      <c r="AB65" s="47" t="s">
        <v>34</v>
      </c>
      <c r="AC65" s="47" t="s">
        <v>35</v>
      </c>
      <c r="AD65" s="45" t="s">
        <v>36</v>
      </c>
    </row>
    <row r="66" spans="1:30" x14ac:dyDescent="0.25">
      <c r="A66">
        <v>2012</v>
      </c>
      <c r="B66" s="54">
        <v>3007</v>
      </c>
      <c r="C66" s="54">
        <v>3008</v>
      </c>
      <c r="D66" s="95" t="s">
        <v>85</v>
      </c>
      <c r="E66" s="95" t="s">
        <v>90</v>
      </c>
      <c r="F66" s="95" t="s">
        <v>88</v>
      </c>
      <c r="G66" s="96">
        <v>280</v>
      </c>
      <c r="H66" s="55">
        <v>41230</v>
      </c>
      <c r="I66" s="56" t="s">
        <v>60</v>
      </c>
      <c r="J66" s="54">
        <v>1855</v>
      </c>
      <c r="K66" s="54" t="s">
        <v>26</v>
      </c>
      <c r="L66" s="54" t="s">
        <v>27</v>
      </c>
      <c r="M66" s="54" t="s">
        <v>28</v>
      </c>
      <c r="N66" s="199">
        <v>7100</v>
      </c>
      <c r="O66" s="199">
        <v>4</v>
      </c>
      <c r="P66" s="199">
        <v>4</v>
      </c>
      <c r="Q66" s="200">
        <f>P66/O66</f>
        <v>1</v>
      </c>
      <c r="R66" s="54">
        <v>0</v>
      </c>
      <c r="S66" s="54">
        <v>1</v>
      </c>
      <c r="T66" s="54">
        <v>0</v>
      </c>
      <c r="U66" s="258">
        <f>O66/(365*7*N66)*1000000</f>
        <v>0.22050108872412558</v>
      </c>
      <c r="V66" s="258"/>
      <c r="W66" s="56" t="s">
        <v>29</v>
      </c>
      <c r="X66" s="56" t="s">
        <v>45</v>
      </c>
      <c r="Y66" s="56" t="s">
        <v>31</v>
      </c>
      <c r="Z66" s="54" t="s">
        <v>32</v>
      </c>
      <c r="AA66" s="54" t="s">
        <v>33</v>
      </c>
      <c r="AB66" s="56" t="s">
        <v>34</v>
      </c>
      <c r="AC66" s="56" t="s">
        <v>35</v>
      </c>
      <c r="AD66" s="54" t="s">
        <v>36</v>
      </c>
    </row>
    <row r="67" spans="1:30" x14ac:dyDescent="0.25">
      <c r="A67">
        <v>2014</v>
      </c>
      <c r="B67" s="54">
        <v>3007</v>
      </c>
      <c r="C67" s="54">
        <v>3008</v>
      </c>
      <c r="D67" s="95" t="s">
        <v>85</v>
      </c>
      <c r="E67" s="95" t="s">
        <v>90</v>
      </c>
      <c r="F67" s="95" t="s">
        <v>88</v>
      </c>
      <c r="G67" s="96">
        <v>281</v>
      </c>
      <c r="H67" s="55">
        <v>41969</v>
      </c>
      <c r="I67" s="56" t="s">
        <v>44</v>
      </c>
      <c r="J67" s="54">
        <v>830</v>
      </c>
      <c r="K67" s="54" t="s">
        <v>26</v>
      </c>
      <c r="L67" s="54" t="s">
        <v>27</v>
      </c>
      <c r="M67" s="54" t="s">
        <v>28</v>
      </c>
      <c r="N67" s="199"/>
      <c r="O67" s="199"/>
      <c r="P67" s="199"/>
      <c r="Q67" s="200"/>
      <c r="R67" s="54">
        <v>0</v>
      </c>
      <c r="S67" s="54">
        <v>0</v>
      </c>
      <c r="T67" s="54">
        <v>1</v>
      </c>
      <c r="U67" s="258"/>
      <c r="V67" s="258"/>
      <c r="W67" s="56" t="s">
        <v>29</v>
      </c>
      <c r="X67" s="54" t="s">
        <v>55</v>
      </c>
      <c r="Y67" s="56" t="s">
        <v>31</v>
      </c>
      <c r="Z67" s="54" t="s">
        <v>32</v>
      </c>
      <c r="AA67" s="54" t="s">
        <v>33</v>
      </c>
      <c r="AB67" s="56" t="s">
        <v>34</v>
      </c>
      <c r="AC67" s="56" t="s">
        <v>35</v>
      </c>
      <c r="AD67" s="54" t="s">
        <v>36</v>
      </c>
    </row>
    <row r="68" spans="1:30" x14ac:dyDescent="0.25">
      <c r="B68" s="54">
        <v>3007</v>
      </c>
      <c r="C68" s="54">
        <v>3008</v>
      </c>
      <c r="D68" s="95" t="s">
        <v>85</v>
      </c>
      <c r="E68" s="95" t="s">
        <v>90</v>
      </c>
      <c r="F68" s="95" t="s">
        <v>88</v>
      </c>
      <c r="G68" s="96">
        <v>282</v>
      </c>
      <c r="H68" s="55">
        <v>41991</v>
      </c>
      <c r="I68" s="56" t="s">
        <v>37</v>
      </c>
      <c r="J68" s="54">
        <v>1940</v>
      </c>
      <c r="K68" s="54" t="s">
        <v>26</v>
      </c>
      <c r="L68" s="54" t="s">
        <v>27</v>
      </c>
      <c r="M68" s="54" t="s">
        <v>59</v>
      </c>
      <c r="N68" s="199"/>
      <c r="O68" s="199"/>
      <c r="P68" s="199"/>
      <c r="Q68" s="200"/>
      <c r="R68" s="54">
        <v>0</v>
      </c>
      <c r="S68" s="54">
        <v>0</v>
      </c>
      <c r="T68" s="54">
        <v>1</v>
      </c>
      <c r="U68" s="258"/>
      <c r="V68" s="258"/>
      <c r="W68" s="56" t="s">
        <v>29</v>
      </c>
      <c r="X68" s="57" t="s">
        <v>48</v>
      </c>
      <c r="Y68" s="56" t="s">
        <v>31</v>
      </c>
      <c r="Z68" s="54" t="s">
        <v>32</v>
      </c>
      <c r="AA68" s="56" t="s">
        <v>49</v>
      </c>
      <c r="AB68" s="56" t="s">
        <v>34</v>
      </c>
      <c r="AC68" s="56" t="s">
        <v>35</v>
      </c>
      <c r="AD68" s="54" t="s">
        <v>36</v>
      </c>
    </row>
    <row r="69" spans="1:30" x14ac:dyDescent="0.25">
      <c r="A69">
        <v>2015</v>
      </c>
      <c r="B69" s="54">
        <v>3007</v>
      </c>
      <c r="C69" s="54">
        <v>3008</v>
      </c>
      <c r="D69" s="95" t="s">
        <v>85</v>
      </c>
      <c r="E69" s="95" t="s">
        <v>90</v>
      </c>
      <c r="F69" s="95" t="s">
        <v>88</v>
      </c>
      <c r="G69" s="96">
        <v>283</v>
      </c>
      <c r="H69" s="55">
        <v>42244</v>
      </c>
      <c r="I69" s="56" t="s">
        <v>54</v>
      </c>
      <c r="J69" s="54">
        <v>1410</v>
      </c>
      <c r="K69" s="54" t="s">
        <v>26</v>
      </c>
      <c r="L69" s="54" t="s">
        <v>27</v>
      </c>
      <c r="M69" s="54" t="s">
        <v>28</v>
      </c>
      <c r="N69" s="199"/>
      <c r="O69" s="199"/>
      <c r="P69" s="199"/>
      <c r="Q69" s="200"/>
      <c r="R69" s="54">
        <v>0</v>
      </c>
      <c r="S69" s="54">
        <v>0</v>
      </c>
      <c r="T69" s="54">
        <v>2</v>
      </c>
      <c r="U69" s="258"/>
      <c r="V69" s="258"/>
      <c r="W69" s="56" t="s">
        <v>29</v>
      </c>
      <c r="X69" s="56" t="s">
        <v>30</v>
      </c>
      <c r="Y69" s="56" t="s">
        <v>31</v>
      </c>
      <c r="Z69" s="54" t="s">
        <v>32</v>
      </c>
      <c r="AA69" s="54" t="s">
        <v>33</v>
      </c>
      <c r="AB69" s="56" t="s">
        <v>34</v>
      </c>
      <c r="AC69" s="56" t="s">
        <v>35</v>
      </c>
      <c r="AD69" s="54" t="s">
        <v>36</v>
      </c>
    </row>
    <row r="70" spans="1:30" x14ac:dyDescent="0.25">
      <c r="A70">
        <v>2012</v>
      </c>
      <c r="B70" s="61">
        <v>3020</v>
      </c>
      <c r="C70" s="61">
        <v>3029</v>
      </c>
      <c r="D70" s="95" t="s">
        <v>75</v>
      </c>
      <c r="E70" s="95" t="s">
        <v>78</v>
      </c>
      <c r="F70" s="95" t="s">
        <v>91</v>
      </c>
      <c r="G70" s="96">
        <v>240</v>
      </c>
      <c r="H70" s="62">
        <v>40946</v>
      </c>
      <c r="I70" s="63" t="s">
        <v>52</v>
      </c>
      <c r="J70" s="61">
        <v>1046</v>
      </c>
      <c r="K70" s="61" t="s">
        <v>26</v>
      </c>
      <c r="L70" s="61" t="s">
        <v>27</v>
      </c>
      <c r="M70" s="61" t="s">
        <v>28</v>
      </c>
      <c r="N70" s="189">
        <v>9100</v>
      </c>
      <c r="O70" s="189">
        <v>1</v>
      </c>
      <c r="P70" s="189">
        <v>1</v>
      </c>
      <c r="Q70" s="190">
        <f>P70/O70</f>
        <v>1</v>
      </c>
      <c r="R70" s="61">
        <v>0</v>
      </c>
      <c r="S70" s="61">
        <v>1</v>
      </c>
      <c r="T70" s="61">
        <v>0</v>
      </c>
      <c r="U70" s="196">
        <f>O70/(365*7*N70)*1000000</f>
        <v>4.3009827745639884E-2</v>
      </c>
      <c r="V70" s="196">
        <f>P70/(365*7*N70)*1000000</f>
        <v>4.3009827745639884E-2</v>
      </c>
      <c r="W70" s="63" t="s">
        <v>29</v>
      </c>
      <c r="X70" s="61" t="s">
        <v>55</v>
      </c>
      <c r="Y70" s="63" t="s">
        <v>31</v>
      </c>
      <c r="Z70" s="61" t="s">
        <v>32</v>
      </c>
      <c r="AA70" s="61" t="s">
        <v>33</v>
      </c>
      <c r="AB70" s="63" t="s">
        <v>34</v>
      </c>
      <c r="AC70" s="63" t="s">
        <v>35</v>
      </c>
      <c r="AD70" s="61" t="s">
        <v>36</v>
      </c>
    </row>
    <row r="71" spans="1:30" x14ac:dyDescent="0.25">
      <c r="A71">
        <v>2012</v>
      </c>
      <c r="B71" s="71">
        <v>3006</v>
      </c>
      <c r="C71" s="71">
        <v>3007</v>
      </c>
      <c r="D71" s="95" t="s">
        <v>90</v>
      </c>
      <c r="E71" s="95" t="s">
        <v>92</v>
      </c>
      <c r="F71" s="95" t="s">
        <v>93</v>
      </c>
      <c r="G71" s="96">
        <v>590</v>
      </c>
      <c r="H71" s="72">
        <v>41211</v>
      </c>
      <c r="I71" s="73" t="s">
        <v>25</v>
      </c>
      <c r="J71" s="71">
        <v>1815</v>
      </c>
      <c r="K71" s="71" t="s">
        <v>26</v>
      </c>
      <c r="L71" s="71" t="s">
        <v>27</v>
      </c>
      <c r="M71" s="71" t="s">
        <v>28</v>
      </c>
      <c r="N71" s="199">
        <v>11200</v>
      </c>
      <c r="O71" s="199">
        <v>4</v>
      </c>
      <c r="P71" s="199">
        <v>4</v>
      </c>
      <c r="Q71" s="200">
        <v>1</v>
      </c>
      <c r="R71" s="71">
        <v>0</v>
      </c>
      <c r="S71" s="71">
        <v>0</v>
      </c>
      <c r="T71" s="71">
        <v>1</v>
      </c>
      <c r="U71" s="258">
        <f>O71/(365*7*N71)*1000000</f>
        <v>0.13978194017332962</v>
      </c>
      <c r="V71" s="258"/>
      <c r="W71" s="73" t="s">
        <v>29</v>
      </c>
      <c r="X71" s="73" t="s">
        <v>45</v>
      </c>
      <c r="Y71" s="73" t="s">
        <v>31</v>
      </c>
      <c r="Z71" s="71" t="s">
        <v>32</v>
      </c>
      <c r="AA71" s="71" t="s">
        <v>33</v>
      </c>
      <c r="AB71" s="73" t="s">
        <v>34</v>
      </c>
      <c r="AC71" s="73" t="s">
        <v>35</v>
      </c>
      <c r="AD71" s="73" t="s">
        <v>47</v>
      </c>
    </row>
    <row r="72" spans="1:30" x14ac:dyDescent="0.25">
      <c r="A72">
        <v>2015</v>
      </c>
      <c r="B72" s="71">
        <v>3006</v>
      </c>
      <c r="C72" s="71">
        <v>3007</v>
      </c>
      <c r="D72" s="95" t="s">
        <v>90</v>
      </c>
      <c r="E72" s="95" t="s">
        <v>92</v>
      </c>
      <c r="F72" s="95" t="s">
        <v>93</v>
      </c>
      <c r="G72" s="96">
        <v>591</v>
      </c>
      <c r="H72" s="72">
        <v>42284</v>
      </c>
      <c r="I72" s="73" t="s">
        <v>44</v>
      </c>
      <c r="J72" s="71">
        <v>708</v>
      </c>
      <c r="K72" s="71" t="s">
        <v>26</v>
      </c>
      <c r="L72" s="71" t="s">
        <v>27</v>
      </c>
      <c r="M72" s="71" t="s">
        <v>28</v>
      </c>
      <c r="N72" s="199"/>
      <c r="O72" s="199"/>
      <c r="P72" s="199"/>
      <c r="Q72" s="200"/>
      <c r="R72" s="71">
        <v>0</v>
      </c>
      <c r="S72" s="71">
        <v>0</v>
      </c>
      <c r="T72" s="71">
        <v>1</v>
      </c>
      <c r="U72" s="258"/>
      <c r="V72" s="258"/>
      <c r="W72" s="73" t="s">
        <v>29</v>
      </c>
      <c r="X72" s="73" t="s">
        <v>30</v>
      </c>
      <c r="Y72" s="73" t="s">
        <v>31</v>
      </c>
      <c r="Z72" s="71" t="s">
        <v>32</v>
      </c>
      <c r="AA72" s="71" t="s">
        <v>33</v>
      </c>
      <c r="AB72" s="73" t="s">
        <v>34</v>
      </c>
      <c r="AC72" s="73" t="s">
        <v>35</v>
      </c>
      <c r="AD72" s="73" t="s">
        <v>47</v>
      </c>
    </row>
    <row r="73" spans="1:30" x14ac:dyDescent="0.25">
      <c r="B73" s="71">
        <v>3006</v>
      </c>
      <c r="C73" s="71">
        <v>3007</v>
      </c>
      <c r="D73" s="95" t="s">
        <v>90</v>
      </c>
      <c r="E73" s="95" t="s">
        <v>92</v>
      </c>
      <c r="F73" s="95" t="s">
        <v>93</v>
      </c>
      <c r="G73" s="96">
        <v>592</v>
      </c>
      <c r="H73" s="72">
        <v>42322</v>
      </c>
      <c r="I73" s="73" t="s">
        <v>60</v>
      </c>
      <c r="J73" s="71">
        <v>1725</v>
      </c>
      <c r="K73" s="71" t="s">
        <v>26</v>
      </c>
      <c r="L73" s="71" t="s">
        <v>27</v>
      </c>
      <c r="M73" s="71" t="s">
        <v>28</v>
      </c>
      <c r="N73" s="199"/>
      <c r="O73" s="199"/>
      <c r="P73" s="199"/>
      <c r="Q73" s="200"/>
      <c r="R73" s="71">
        <v>0</v>
      </c>
      <c r="S73" s="71">
        <v>0</v>
      </c>
      <c r="T73" s="71">
        <v>1</v>
      </c>
      <c r="U73" s="258"/>
      <c r="V73" s="258"/>
      <c r="W73" s="73" t="s">
        <v>29</v>
      </c>
      <c r="X73" s="73" t="s">
        <v>30</v>
      </c>
      <c r="Y73" s="73" t="s">
        <v>31</v>
      </c>
      <c r="Z73" s="71" t="s">
        <v>32</v>
      </c>
      <c r="AA73" s="71" t="s">
        <v>33</v>
      </c>
      <c r="AB73" s="73" t="s">
        <v>34</v>
      </c>
      <c r="AC73" s="73" t="s">
        <v>35</v>
      </c>
      <c r="AD73" s="71" t="s">
        <v>36</v>
      </c>
    </row>
    <row r="74" spans="1:30" x14ac:dyDescent="0.25">
      <c r="B74" s="71">
        <v>3006</v>
      </c>
      <c r="C74" s="71">
        <v>3007</v>
      </c>
      <c r="D74" s="95" t="s">
        <v>90</v>
      </c>
      <c r="E74" s="95" t="s">
        <v>92</v>
      </c>
      <c r="F74" s="95" t="s">
        <v>93</v>
      </c>
      <c r="G74" s="96">
        <v>593</v>
      </c>
      <c r="H74" s="72">
        <v>42353</v>
      </c>
      <c r="I74" s="73" t="s">
        <v>52</v>
      </c>
      <c r="J74" s="71">
        <v>2300</v>
      </c>
      <c r="K74" s="71" t="s">
        <v>26</v>
      </c>
      <c r="L74" s="71" t="s">
        <v>27</v>
      </c>
      <c r="M74" s="71" t="s">
        <v>28</v>
      </c>
      <c r="N74" s="199"/>
      <c r="O74" s="199"/>
      <c r="P74" s="199"/>
      <c r="Q74" s="200"/>
      <c r="R74" s="71">
        <v>0</v>
      </c>
      <c r="S74" s="71">
        <v>0</v>
      </c>
      <c r="T74" s="71">
        <v>1</v>
      </c>
      <c r="U74" s="258"/>
      <c r="V74" s="258"/>
      <c r="W74" s="73" t="s">
        <v>29</v>
      </c>
      <c r="X74" s="73" t="s">
        <v>30</v>
      </c>
      <c r="Y74" s="73" t="s">
        <v>31</v>
      </c>
      <c r="Z74" s="71" t="s">
        <v>32</v>
      </c>
      <c r="AA74" s="71" t="s">
        <v>33</v>
      </c>
      <c r="AB74" s="73" t="s">
        <v>34</v>
      </c>
      <c r="AC74" s="73" t="s">
        <v>35</v>
      </c>
      <c r="AD74" s="71" t="s">
        <v>36</v>
      </c>
    </row>
    <row r="75" spans="1:30" x14ac:dyDescent="0.25">
      <c r="A75">
        <v>2012</v>
      </c>
      <c r="B75" s="67">
        <v>3020</v>
      </c>
      <c r="C75" s="67"/>
      <c r="D75" s="67"/>
      <c r="E75" s="97" t="s">
        <v>75</v>
      </c>
      <c r="F75" s="97" t="s">
        <v>78</v>
      </c>
      <c r="G75" s="67"/>
      <c r="H75" s="68">
        <v>40939</v>
      </c>
      <c r="I75" s="69" t="s">
        <v>52</v>
      </c>
      <c r="J75" s="67">
        <v>1520</v>
      </c>
      <c r="K75" s="67" t="s">
        <v>26</v>
      </c>
      <c r="L75" s="67" t="s">
        <v>27</v>
      </c>
      <c r="M75" s="67" t="s">
        <v>28</v>
      </c>
      <c r="N75" s="201">
        <v>48400</v>
      </c>
      <c r="O75" s="201">
        <v>2</v>
      </c>
      <c r="P75" s="201">
        <v>2</v>
      </c>
      <c r="Q75" s="202">
        <f>P75/O75</f>
        <v>1</v>
      </c>
      <c r="R75" s="67">
        <v>0</v>
      </c>
      <c r="S75" s="67">
        <v>0</v>
      </c>
      <c r="T75" s="67">
        <v>2</v>
      </c>
      <c r="U75" s="258">
        <f>O75/(365*7*N75)*1000000</f>
        <v>1.6173117044848057E-2</v>
      </c>
      <c r="V75" s="258">
        <f>P75/(365*7*N75)*1000000</f>
        <v>1.6173117044848057E-2</v>
      </c>
      <c r="W75" s="69" t="s">
        <v>29</v>
      </c>
      <c r="X75" s="70" t="s">
        <v>48</v>
      </c>
      <c r="Y75" s="69" t="s">
        <v>31</v>
      </c>
      <c r="Z75" s="69" t="s">
        <v>41</v>
      </c>
      <c r="AA75" s="67" t="s">
        <v>42</v>
      </c>
      <c r="AB75" s="69" t="s">
        <v>34</v>
      </c>
      <c r="AC75" s="67" t="s">
        <v>56</v>
      </c>
      <c r="AD75" s="67" t="s">
        <v>36</v>
      </c>
    </row>
    <row r="76" spans="1:30" x14ac:dyDescent="0.25">
      <c r="A76">
        <v>2014</v>
      </c>
      <c r="B76" s="67">
        <v>3020</v>
      </c>
      <c r="C76" s="67"/>
      <c r="D76" s="67"/>
      <c r="E76" s="97" t="s">
        <v>75</v>
      </c>
      <c r="F76" s="97" t="s">
        <v>78</v>
      </c>
      <c r="G76" s="67"/>
      <c r="H76" s="68">
        <v>41947</v>
      </c>
      <c r="I76" s="69" t="s">
        <v>52</v>
      </c>
      <c r="J76" s="67">
        <v>850</v>
      </c>
      <c r="K76" s="67" t="s">
        <v>26</v>
      </c>
      <c r="L76" s="67" t="s">
        <v>27</v>
      </c>
      <c r="M76" s="67" t="s">
        <v>28</v>
      </c>
      <c r="N76" s="201"/>
      <c r="O76" s="201"/>
      <c r="P76" s="201"/>
      <c r="Q76" s="202"/>
      <c r="R76" s="67">
        <v>0</v>
      </c>
      <c r="S76" s="67">
        <v>0</v>
      </c>
      <c r="T76" s="67">
        <v>1</v>
      </c>
      <c r="U76" s="258"/>
      <c r="V76" s="258"/>
      <c r="W76" s="69" t="s">
        <v>29</v>
      </c>
      <c r="X76" s="70" t="s">
        <v>48</v>
      </c>
      <c r="Y76" s="69" t="s">
        <v>31</v>
      </c>
      <c r="Z76" s="69" t="s">
        <v>41</v>
      </c>
      <c r="AA76" s="67" t="s">
        <v>42</v>
      </c>
      <c r="AB76" s="69" t="s">
        <v>34</v>
      </c>
      <c r="AC76" s="67" t="s">
        <v>46</v>
      </c>
      <c r="AD76" s="67" t="s">
        <v>36</v>
      </c>
    </row>
    <row r="77" spans="1:30" x14ac:dyDescent="0.25">
      <c r="A77">
        <v>2013</v>
      </c>
      <c r="B77" s="34">
        <v>3022</v>
      </c>
      <c r="C77" s="34">
        <v>3023</v>
      </c>
      <c r="D77" s="95" t="s">
        <v>78</v>
      </c>
      <c r="E77" s="95" t="s">
        <v>81</v>
      </c>
      <c r="F77" s="95" t="s">
        <v>80</v>
      </c>
      <c r="G77" s="96">
        <v>180</v>
      </c>
      <c r="H77" s="35">
        <v>41313</v>
      </c>
      <c r="I77" s="36" t="s">
        <v>54</v>
      </c>
      <c r="J77" s="34">
        <v>2120</v>
      </c>
      <c r="K77" s="34" t="s">
        <v>26</v>
      </c>
      <c r="L77" s="34" t="s">
        <v>27</v>
      </c>
      <c r="M77" s="34" t="s">
        <v>28</v>
      </c>
      <c r="N77" s="199">
        <v>15900</v>
      </c>
      <c r="O77" s="199">
        <v>3</v>
      </c>
      <c r="P77" s="199">
        <v>2</v>
      </c>
      <c r="Q77" s="200">
        <f>P77/O77</f>
        <v>0.66666666666666663</v>
      </c>
      <c r="R77" s="34">
        <v>0</v>
      </c>
      <c r="S77" s="34">
        <v>0</v>
      </c>
      <c r="T77" s="34">
        <v>1</v>
      </c>
      <c r="U77" s="258">
        <f>O77/(365*7*N77)*1000000</f>
        <v>7.3847062733079796E-2</v>
      </c>
      <c r="V77" s="258">
        <f>P77/(365*7*N77)*1000000</f>
        <v>4.9231375155386531E-2</v>
      </c>
      <c r="W77" s="36" t="s">
        <v>29</v>
      </c>
      <c r="X77" s="34" t="s">
        <v>55</v>
      </c>
      <c r="Y77" s="36" t="s">
        <v>31</v>
      </c>
      <c r="Z77" s="34" t="s">
        <v>32</v>
      </c>
      <c r="AA77" s="34" t="s">
        <v>33</v>
      </c>
      <c r="AB77" s="36" t="s">
        <v>34</v>
      </c>
      <c r="AC77" s="36" t="s">
        <v>35</v>
      </c>
      <c r="AD77" s="34" t="s">
        <v>36</v>
      </c>
    </row>
    <row r="78" spans="1:30" x14ac:dyDescent="0.25">
      <c r="A78">
        <v>2015</v>
      </c>
      <c r="B78" s="34">
        <v>3022</v>
      </c>
      <c r="C78" s="34">
        <v>3023</v>
      </c>
      <c r="D78" s="95" t="s">
        <v>78</v>
      </c>
      <c r="E78" s="95" t="s">
        <v>81</v>
      </c>
      <c r="F78" s="95" t="s">
        <v>80</v>
      </c>
      <c r="G78" s="96">
        <v>181</v>
      </c>
      <c r="H78" s="35">
        <v>42178</v>
      </c>
      <c r="I78" s="36" t="s">
        <v>52</v>
      </c>
      <c r="J78" s="34">
        <v>635</v>
      </c>
      <c r="K78" s="34" t="s">
        <v>26</v>
      </c>
      <c r="L78" s="34" t="s">
        <v>27</v>
      </c>
      <c r="M78" s="34" t="s">
        <v>28</v>
      </c>
      <c r="N78" s="199"/>
      <c r="O78" s="199"/>
      <c r="P78" s="199"/>
      <c r="Q78" s="200"/>
      <c r="R78" s="34">
        <v>0</v>
      </c>
      <c r="S78" s="34">
        <v>1</v>
      </c>
      <c r="T78" s="34">
        <v>0</v>
      </c>
      <c r="U78" s="258"/>
      <c r="V78" s="258"/>
      <c r="W78" s="36" t="s">
        <v>29</v>
      </c>
      <c r="X78" s="34" t="s">
        <v>55</v>
      </c>
      <c r="Y78" s="36" t="s">
        <v>40</v>
      </c>
      <c r="Z78" s="34" t="s">
        <v>32</v>
      </c>
      <c r="AA78" s="34" t="s">
        <v>33</v>
      </c>
      <c r="AB78" s="36" t="s">
        <v>34</v>
      </c>
      <c r="AC78" s="36" t="s">
        <v>35</v>
      </c>
      <c r="AD78" s="36" t="s">
        <v>43</v>
      </c>
    </row>
    <row r="79" spans="1:30" x14ac:dyDescent="0.25">
      <c r="A79">
        <v>2016</v>
      </c>
      <c r="B79" s="34">
        <v>3022</v>
      </c>
      <c r="C79" s="34">
        <v>3023</v>
      </c>
      <c r="D79" s="95" t="s">
        <v>78</v>
      </c>
      <c r="E79" s="95" t="s">
        <v>81</v>
      </c>
      <c r="F79" s="95" t="s">
        <v>80</v>
      </c>
      <c r="G79" s="96">
        <v>182</v>
      </c>
      <c r="H79" s="35">
        <v>42667</v>
      </c>
      <c r="I79" s="36" t="s">
        <v>25</v>
      </c>
      <c r="J79" s="34">
        <v>1120</v>
      </c>
      <c r="K79" s="34" t="s">
        <v>26</v>
      </c>
      <c r="L79" s="36" t="s">
        <v>38</v>
      </c>
      <c r="M79" s="34" t="s">
        <v>39</v>
      </c>
      <c r="N79" s="199"/>
      <c r="O79" s="199"/>
      <c r="P79" s="199"/>
      <c r="Q79" s="200"/>
      <c r="R79" s="34">
        <v>0</v>
      </c>
      <c r="S79" s="34">
        <v>0</v>
      </c>
      <c r="T79" s="34">
        <v>0</v>
      </c>
      <c r="U79" s="258"/>
      <c r="V79" s="258"/>
      <c r="W79" s="36" t="s">
        <v>29</v>
      </c>
      <c r="X79" s="36" t="s">
        <v>58</v>
      </c>
      <c r="Y79" s="36" t="s">
        <v>31</v>
      </c>
      <c r="Z79" s="34" t="s">
        <v>32</v>
      </c>
      <c r="AA79" s="34" t="s">
        <v>33</v>
      </c>
      <c r="AB79" s="36" t="s">
        <v>34</v>
      </c>
      <c r="AC79" s="36" t="s">
        <v>35</v>
      </c>
      <c r="AD79" s="34" t="s">
        <v>36</v>
      </c>
    </row>
    <row r="80" spans="1:30" x14ac:dyDescent="0.25">
      <c r="A80">
        <v>2014</v>
      </c>
      <c r="B80" s="81">
        <v>2025</v>
      </c>
      <c r="C80" s="81">
        <v>2026</v>
      </c>
      <c r="D80" s="95" t="s">
        <v>75</v>
      </c>
      <c r="E80" s="95" t="s">
        <v>94</v>
      </c>
      <c r="F80" s="95" t="s">
        <v>82</v>
      </c>
      <c r="G80" s="96">
        <v>370</v>
      </c>
      <c r="H80" s="82">
        <v>41733</v>
      </c>
      <c r="I80" s="83" t="s">
        <v>54</v>
      </c>
      <c r="J80" s="81">
        <v>1010</v>
      </c>
      <c r="K80" s="81" t="s">
        <v>26</v>
      </c>
      <c r="L80" s="81" t="s">
        <v>27</v>
      </c>
      <c r="M80" s="81" t="s">
        <v>28</v>
      </c>
      <c r="N80" s="199">
        <v>6100</v>
      </c>
      <c r="O80" s="199">
        <v>3</v>
      </c>
      <c r="P80" s="199">
        <v>3</v>
      </c>
      <c r="Q80" s="200">
        <f>P80/O80</f>
        <v>1</v>
      </c>
      <c r="R80" s="81">
        <v>0</v>
      </c>
      <c r="S80" s="81">
        <v>0</v>
      </c>
      <c r="T80" s="81">
        <v>1</v>
      </c>
      <c r="U80" s="258">
        <f>O80/(365*7*N80)*1000000</f>
        <v>0.19248660614032273</v>
      </c>
      <c r="V80" s="258">
        <f>P80/(365*7*N80)*1000000</f>
        <v>0.19248660614032273</v>
      </c>
      <c r="W80" s="83" t="s">
        <v>29</v>
      </c>
      <c r="X80" s="84" t="s">
        <v>48</v>
      </c>
      <c r="Y80" s="83" t="s">
        <v>31</v>
      </c>
      <c r="Z80" s="83" t="s">
        <v>41</v>
      </c>
      <c r="AA80" s="81" t="s">
        <v>42</v>
      </c>
      <c r="AB80" s="83" t="s">
        <v>34</v>
      </c>
      <c r="AC80" s="81" t="s">
        <v>46</v>
      </c>
      <c r="AD80" s="81" t="s">
        <v>36</v>
      </c>
    </row>
    <row r="81" spans="1:30" x14ac:dyDescent="0.25">
      <c r="A81">
        <v>2015</v>
      </c>
      <c r="B81" s="81">
        <v>2025</v>
      </c>
      <c r="C81" s="81">
        <v>2026</v>
      </c>
      <c r="D81" s="95" t="s">
        <v>75</v>
      </c>
      <c r="E81" s="95" t="s">
        <v>94</v>
      </c>
      <c r="F81" s="95" t="s">
        <v>82</v>
      </c>
      <c r="G81" s="81"/>
      <c r="H81" s="82">
        <v>42171</v>
      </c>
      <c r="I81" s="83" t="s">
        <v>52</v>
      </c>
      <c r="J81" s="81">
        <v>850</v>
      </c>
      <c r="K81" s="81" t="s">
        <v>26</v>
      </c>
      <c r="L81" s="81" t="s">
        <v>27</v>
      </c>
      <c r="M81" s="81" t="s">
        <v>28</v>
      </c>
      <c r="N81" s="199"/>
      <c r="O81" s="199"/>
      <c r="P81" s="199"/>
      <c r="Q81" s="200"/>
      <c r="R81" s="81">
        <v>0</v>
      </c>
      <c r="S81" s="81">
        <v>1</v>
      </c>
      <c r="T81" s="81">
        <v>0</v>
      </c>
      <c r="U81" s="258"/>
      <c r="V81" s="258"/>
      <c r="W81" s="83" t="s">
        <v>29</v>
      </c>
      <c r="X81" s="84" t="s">
        <v>48</v>
      </c>
      <c r="Y81" s="83" t="s">
        <v>31</v>
      </c>
      <c r="Z81" s="83" t="s">
        <v>41</v>
      </c>
      <c r="AA81" s="81" t="s">
        <v>42</v>
      </c>
      <c r="AB81" s="83" t="s">
        <v>34</v>
      </c>
      <c r="AC81" s="81" t="s">
        <v>46</v>
      </c>
      <c r="AD81" s="81" t="s">
        <v>36</v>
      </c>
    </row>
    <row r="82" spans="1:30" x14ac:dyDescent="0.25">
      <c r="A82">
        <v>2016</v>
      </c>
      <c r="B82" s="81">
        <v>2025</v>
      </c>
      <c r="C82" s="81">
        <v>2026</v>
      </c>
      <c r="D82" s="95" t="s">
        <v>75</v>
      </c>
      <c r="E82" s="95" t="s">
        <v>94</v>
      </c>
      <c r="F82" s="95" t="s">
        <v>82</v>
      </c>
      <c r="G82" s="81"/>
      <c r="H82" s="82">
        <v>42662</v>
      </c>
      <c r="I82" s="83" t="s">
        <v>44</v>
      </c>
      <c r="J82" s="81">
        <v>1130</v>
      </c>
      <c r="K82" s="81" t="s">
        <v>26</v>
      </c>
      <c r="L82" s="81" t="s">
        <v>27</v>
      </c>
      <c r="M82" s="81" t="s">
        <v>28</v>
      </c>
      <c r="N82" s="199"/>
      <c r="O82" s="199"/>
      <c r="P82" s="199"/>
      <c r="Q82" s="200"/>
      <c r="R82" s="81">
        <v>0</v>
      </c>
      <c r="S82" s="81">
        <v>0</v>
      </c>
      <c r="T82" s="81">
        <v>1</v>
      </c>
      <c r="U82" s="258"/>
      <c r="V82" s="258"/>
      <c r="W82" s="83" t="s">
        <v>29</v>
      </c>
      <c r="X82" s="83" t="s">
        <v>58</v>
      </c>
      <c r="Y82" s="83" t="s">
        <v>31</v>
      </c>
      <c r="Z82" s="81" t="s">
        <v>32</v>
      </c>
      <c r="AA82" s="81" t="s">
        <v>33</v>
      </c>
      <c r="AB82" s="83" t="s">
        <v>34</v>
      </c>
      <c r="AC82" s="83" t="s">
        <v>35</v>
      </c>
      <c r="AD82" s="81" t="s">
        <v>57</v>
      </c>
    </row>
    <row r="83" spans="1:30" x14ac:dyDescent="0.25">
      <c r="A83">
        <v>2014</v>
      </c>
      <c r="B83" s="78">
        <v>3010</v>
      </c>
      <c r="C83" s="78">
        <v>3011</v>
      </c>
      <c r="D83" s="95" t="s">
        <v>85</v>
      </c>
      <c r="E83" s="95" t="s">
        <v>87</v>
      </c>
      <c r="F83" s="95" t="s">
        <v>86</v>
      </c>
      <c r="G83" s="96">
        <v>840</v>
      </c>
      <c r="H83" s="79">
        <v>41934</v>
      </c>
      <c r="I83" s="80" t="s">
        <v>44</v>
      </c>
      <c r="J83" s="78">
        <v>1720</v>
      </c>
      <c r="K83" s="78" t="s">
        <v>26</v>
      </c>
      <c r="L83" s="78" t="s">
        <v>27</v>
      </c>
      <c r="M83" s="78" t="s">
        <v>28</v>
      </c>
      <c r="N83" s="199">
        <v>7000</v>
      </c>
      <c r="O83" s="199">
        <v>2</v>
      </c>
      <c r="P83" s="199">
        <v>2</v>
      </c>
      <c r="Q83" s="200">
        <f>P83/O83</f>
        <v>1</v>
      </c>
      <c r="R83" s="78">
        <v>0</v>
      </c>
      <c r="S83" s="78">
        <v>0</v>
      </c>
      <c r="T83" s="78">
        <v>1</v>
      </c>
      <c r="U83" s="258">
        <f>O83/(365*7*N83)*1000000</f>
        <v>0.11182555213866369</v>
      </c>
      <c r="V83" s="258">
        <f>P83/(365*7*N83)*1000000</f>
        <v>0.11182555213866369</v>
      </c>
      <c r="W83" s="80" t="s">
        <v>29</v>
      </c>
      <c r="X83" s="80" t="s">
        <v>58</v>
      </c>
      <c r="Y83" s="80" t="s">
        <v>40</v>
      </c>
      <c r="Z83" s="78" t="s">
        <v>32</v>
      </c>
      <c r="AA83" s="78" t="s">
        <v>33</v>
      </c>
      <c r="AB83" s="80" t="s">
        <v>34</v>
      </c>
      <c r="AC83" s="80" t="s">
        <v>35</v>
      </c>
      <c r="AD83" s="80" t="s">
        <v>43</v>
      </c>
    </row>
    <row r="84" spans="1:30" x14ac:dyDescent="0.25">
      <c r="A84">
        <v>2016</v>
      </c>
      <c r="B84" s="78">
        <v>3010</v>
      </c>
      <c r="C84" s="78">
        <v>3011</v>
      </c>
      <c r="D84" s="95" t="s">
        <v>85</v>
      </c>
      <c r="E84" s="95" t="s">
        <v>87</v>
      </c>
      <c r="F84" s="95" t="s">
        <v>86</v>
      </c>
      <c r="G84" s="78"/>
      <c r="H84" s="79">
        <v>42649</v>
      </c>
      <c r="I84" s="80" t="s">
        <v>37</v>
      </c>
      <c r="J84" s="78">
        <v>930</v>
      </c>
      <c r="K84" s="78" t="s">
        <v>26</v>
      </c>
      <c r="L84" s="78" t="s">
        <v>27</v>
      </c>
      <c r="M84" s="78" t="s">
        <v>28</v>
      </c>
      <c r="N84" s="199"/>
      <c r="O84" s="199"/>
      <c r="P84" s="199"/>
      <c r="Q84" s="200"/>
      <c r="R84" s="78">
        <v>0</v>
      </c>
      <c r="S84" s="78">
        <v>0</v>
      </c>
      <c r="T84" s="78">
        <v>1</v>
      </c>
      <c r="U84" s="258"/>
      <c r="V84" s="258"/>
      <c r="W84" s="80" t="s">
        <v>29</v>
      </c>
      <c r="X84" s="80" t="s">
        <v>30</v>
      </c>
      <c r="Y84" s="80" t="s">
        <v>31</v>
      </c>
      <c r="Z84" s="80" t="s">
        <v>41</v>
      </c>
      <c r="AA84" s="78" t="s">
        <v>42</v>
      </c>
      <c r="AB84" s="80" t="s">
        <v>34</v>
      </c>
      <c r="AC84" s="78" t="s">
        <v>46</v>
      </c>
      <c r="AD84" s="78" t="s">
        <v>57</v>
      </c>
    </row>
    <row r="85" spans="1:30" x14ac:dyDescent="0.25">
      <c r="A85">
        <v>2014</v>
      </c>
      <c r="B85" s="85">
        <v>3009</v>
      </c>
      <c r="C85" s="85">
        <v>3023</v>
      </c>
      <c r="D85" s="95" t="s">
        <v>85</v>
      </c>
      <c r="E85" s="95" t="s">
        <v>84</v>
      </c>
      <c r="F85" s="95" t="s">
        <v>87</v>
      </c>
      <c r="G85" s="96">
        <v>520</v>
      </c>
      <c r="H85" s="86">
        <v>41961</v>
      </c>
      <c r="I85" s="87" t="s">
        <v>52</v>
      </c>
      <c r="J85" s="85">
        <v>1830</v>
      </c>
      <c r="K85" s="85" t="s">
        <v>26</v>
      </c>
      <c r="L85" s="85" t="s">
        <v>27</v>
      </c>
      <c r="M85" s="85" t="s">
        <v>28</v>
      </c>
      <c r="N85" s="199">
        <v>6000</v>
      </c>
      <c r="O85" s="199">
        <v>2</v>
      </c>
      <c r="P85" s="199">
        <v>2</v>
      </c>
      <c r="Q85" s="200">
        <f>P85/O85</f>
        <v>1</v>
      </c>
      <c r="R85" s="85">
        <v>0</v>
      </c>
      <c r="S85" s="85">
        <v>0</v>
      </c>
      <c r="T85" s="85">
        <v>1</v>
      </c>
      <c r="U85" s="258">
        <f>O85/(365*7*N85)*1000000</f>
        <v>0.13046314416177432</v>
      </c>
      <c r="V85" s="258">
        <f>P85/(365*7*N85)*1000000</f>
        <v>0.13046314416177432</v>
      </c>
      <c r="W85" s="87" t="s">
        <v>29</v>
      </c>
      <c r="X85" s="87" t="s">
        <v>45</v>
      </c>
      <c r="Y85" s="87" t="s">
        <v>31</v>
      </c>
      <c r="Z85" s="85" t="s">
        <v>32</v>
      </c>
      <c r="AA85" s="85" t="s">
        <v>33</v>
      </c>
      <c r="AB85" s="87" t="s">
        <v>34</v>
      </c>
      <c r="AC85" s="87" t="s">
        <v>35</v>
      </c>
      <c r="AD85" s="85" t="s">
        <v>36</v>
      </c>
    </row>
    <row r="86" spans="1:30" x14ac:dyDescent="0.25">
      <c r="A86">
        <v>2016</v>
      </c>
      <c r="B86" s="85">
        <v>3009</v>
      </c>
      <c r="C86" s="85"/>
      <c r="D86" s="95" t="s">
        <v>85</v>
      </c>
      <c r="E86" s="95" t="s">
        <v>84</v>
      </c>
      <c r="F86" s="95" t="s">
        <v>87</v>
      </c>
      <c r="G86" s="85"/>
      <c r="H86" s="86">
        <v>42674</v>
      </c>
      <c r="I86" s="87" t="s">
        <v>25</v>
      </c>
      <c r="J86" s="85">
        <v>1530</v>
      </c>
      <c r="K86" s="85" t="s">
        <v>26</v>
      </c>
      <c r="L86" s="85" t="s">
        <v>27</v>
      </c>
      <c r="M86" s="85" t="s">
        <v>28</v>
      </c>
      <c r="N86" s="199"/>
      <c r="O86" s="199"/>
      <c r="P86" s="199"/>
      <c r="Q86" s="200"/>
      <c r="R86" s="85">
        <v>0</v>
      </c>
      <c r="S86" s="85">
        <v>0</v>
      </c>
      <c r="T86" s="85">
        <v>1</v>
      </c>
      <c r="U86" s="258"/>
      <c r="V86" s="258"/>
      <c r="W86" s="87" t="s">
        <v>29</v>
      </c>
      <c r="X86" s="88" t="s">
        <v>48</v>
      </c>
      <c r="Y86" s="87" t="s">
        <v>31</v>
      </c>
      <c r="Z86" s="87" t="s">
        <v>41</v>
      </c>
      <c r="AA86" s="85" t="s">
        <v>42</v>
      </c>
      <c r="AB86" s="87" t="s">
        <v>34</v>
      </c>
      <c r="AC86" s="85" t="s">
        <v>50</v>
      </c>
      <c r="AD86" s="85" t="s">
        <v>36</v>
      </c>
    </row>
    <row r="87" spans="1:30" x14ac:dyDescent="0.25">
      <c r="A87">
        <v>2015</v>
      </c>
      <c r="B87" s="89">
        <v>3021</v>
      </c>
      <c r="C87" s="89"/>
      <c r="D87" s="89"/>
      <c r="E87" s="97" t="s">
        <v>78</v>
      </c>
      <c r="F87" s="97" t="s">
        <v>79</v>
      </c>
      <c r="G87" s="89"/>
      <c r="H87" s="90">
        <v>42293</v>
      </c>
      <c r="I87" s="91" t="s">
        <v>54</v>
      </c>
      <c r="J87" s="89">
        <v>2005</v>
      </c>
      <c r="K87" s="89" t="s">
        <v>26</v>
      </c>
      <c r="L87" s="89" t="s">
        <v>27</v>
      </c>
      <c r="M87" s="89" t="s">
        <v>28</v>
      </c>
      <c r="N87" s="201">
        <v>34000</v>
      </c>
      <c r="O87" s="201">
        <v>3</v>
      </c>
      <c r="P87" s="201">
        <v>3</v>
      </c>
      <c r="Q87" s="202">
        <f>P87/O87</f>
        <v>1</v>
      </c>
      <c r="R87" s="89">
        <v>0</v>
      </c>
      <c r="S87" s="89">
        <v>0</v>
      </c>
      <c r="T87" s="89">
        <v>1</v>
      </c>
      <c r="U87" s="258">
        <f>O87/(365*7*N87)*1000000</f>
        <v>3.4534361689881429E-2</v>
      </c>
      <c r="V87" s="258">
        <f>P87/(365*7*N87)*1000000</f>
        <v>3.4534361689881429E-2</v>
      </c>
      <c r="W87" s="91" t="s">
        <v>29</v>
      </c>
      <c r="X87" s="92" t="s">
        <v>48</v>
      </c>
      <c r="Y87" s="91" t="s">
        <v>31</v>
      </c>
      <c r="Z87" s="91" t="s">
        <v>41</v>
      </c>
      <c r="AA87" s="89" t="s">
        <v>42</v>
      </c>
      <c r="AB87" s="91" t="s">
        <v>34</v>
      </c>
      <c r="AC87" s="89" t="s">
        <v>56</v>
      </c>
      <c r="AD87" s="89" t="s">
        <v>36</v>
      </c>
    </row>
    <row r="88" spans="1:30" x14ac:dyDescent="0.25">
      <c r="A88">
        <v>2016</v>
      </c>
      <c r="B88" s="89">
        <v>3021</v>
      </c>
      <c r="C88" s="89"/>
      <c r="D88" s="89"/>
      <c r="E88" s="97" t="s">
        <v>78</v>
      </c>
      <c r="F88" s="97" t="s">
        <v>79</v>
      </c>
      <c r="G88" s="89"/>
      <c r="H88" s="90">
        <v>42647</v>
      </c>
      <c r="I88" s="91" t="s">
        <v>52</v>
      </c>
      <c r="J88" s="89">
        <v>1215</v>
      </c>
      <c r="K88" s="89" t="s">
        <v>26</v>
      </c>
      <c r="L88" s="89" t="s">
        <v>27</v>
      </c>
      <c r="M88" s="89" t="s">
        <v>28</v>
      </c>
      <c r="N88" s="201"/>
      <c r="O88" s="201"/>
      <c r="P88" s="201"/>
      <c r="Q88" s="202"/>
      <c r="R88" s="89">
        <v>0</v>
      </c>
      <c r="S88" s="89">
        <v>0</v>
      </c>
      <c r="T88" s="89">
        <v>1</v>
      </c>
      <c r="U88" s="258"/>
      <c r="V88" s="258"/>
      <c r="W88" s="91" t="s">
        <v>29</v>
      </c>
      <c r="X88" s="91" t="s">
        <v>45</v>
      </c>
      <c r="Y88" s="91" t="s">
        <v>31</v>
      </c>
      <c r="Z88" s="89" t="s">
        <v>32</v>
      </c>
      <c r="AA88" s="89" t="s">
        <v>33</v>
      </c>
      <c r="AB88" s="91" t="s">
        <v>34</v>
      </c>
      <c r="AC88" s="91" t="s">
        <v>35</v>
      </c>
      <c r="AD88" s="89" t="s">
        <v>36</v>
      </c>
    </row>
    <row r="89" spans="1:30" x14ac:dyDescent="0.25">
      <c r="B89" s="89">
        <v>3021</v>
      </c>
      <c r="C89" s="89"/>
      <c r="D89" s="89"/>
      <c r="E89" s="97" t="s">
        <v>78</v>
      </c>
      <c r="F89" s="97" t="s">
        <v>79</v>
      </c>
      <c r="G89" s="89"/>
      <c r="H89" s="90">
        <v>42654</v>
      </c>
      <c r="I89" s="91" t="s">
        <v>52</v>
      </c>
      <c r="J89" s="89">
        <v>1845</v>
      </c>
      <c r="K89" s="89" t="s">
        <v>26</v>
      </c>
      <c r="L89" s="89" t="s">
        <v>27</v>
      </c>
      <c r="M89" s="89" t="s">
        <v>28</v>
      </c>
      <c r="N89" s="201"/>
      <c r="O89" s="201"/>
      <c r="P89" s="201"/>
      <c r="Q89" s="202"/>
      <c r="R89" s="89">
        <v>0</v>
      </c>
      <c r="S89" s="89">
        <v>0</v>
      </c>
      <c r="T89" s="89">
        <v>1</v>
      </c>
      <c r="U89" s="258"/>
      <c r="V89" s="258"/>
      <c r="W89" s="91" t="s">
        <v>29</v>
      </c>
      <c r="X89" s="91" t="s">
        <v>45</v>
      </c>
      <c r="Y89" s="91" t="s">
        <v>31</v>
      </c>
      <c r="Z89" s="89" t="s">
        <v>32</v>
      </c>
      <c r="AA89" s="89" t="s">
        <v>33</v>
      </c>
      <c r="AB89" s="91" t="s">
        <v>34</v>
      </c>
      <c r="AC89" s="91" t="s">
        <v>35</v>
      </c>
      <c r="AD89" s="89" t="s">
        <v>36</v>
      </c>
    </row>
    <row r="90" spans="1:30" ht="18.75" x14ac:dyDescent="0.25">
      <c r="L90" s="273"/>
      <c r="M90" s="117" t="s">
        <v>106</v>
      </c>
      <c r="N90" s="118">
        <f t="shared" ref="N90:V90" si="0">AVERAGE(N4:N89)</f>
        <v>15700</v>
      </c>
      <c r="O90" s="118">
        <f>SUM(O4:O89)/86</f>
        <v>1</v>
      </c>
      <c r="P90" s="118">
        <f>SUM(P4:P89)/86</f>
        <v>0.95348837209302328</v>
      </c>
      <c r="Q90" s="119">
        <f t="shared" si="0"/>
        <v>0.91468253968253965</v>
      </c>
      <c r="R90" s="120">
        <f t="shared" si="0"/>
        <v>1.1627906976744186E-2</v>
      </c>
      <c r="S90" s="120">
        <f t="shared" si="0"/>
        <v>0.16279069767441862</v>
      </c>
      <c r="T90" s="120">
        <f t="shared" si="0"/>
        <v>0.86046511627906974</v>
      </c>
      <c r="U90" s="120">
        <f>SUM(U4:U89)/86</f>
        <v>3.4167326585162201E-2</v>
      </c>
      <c r="V90" s="120">
        <f>SUM(V4:V89)/86</f>
        <v>2.8601923670291105E-2</v>
      </c>
    </row>
    <row r="91" spans="1:30" x14ac:dyDescent="0.25">
      <c r="A91" s="110" t="s">
        <v>103</v>
      </c>
      <c r="U91" s="127"/>
      <c r="V91" s="127"/>
    </row>
    <row r="92" spans="1:30" x14ac:dyDescent="0.25">
      <c r="A92">
        <v>2011</v>
      </c>
      <c r="B92" s="19">
        <v>3017</v>
      </c>
      <c r="C92" s="19">
        <v>3018</v>
      </c>
      <c r="D92" s="95" t="s">
        <v>75</v>
      </c>
      <c r="E92" s="95" t="s">
        <v>76</v>
      </c>
      <c r="F92" s="95" t="s">
        <v>77</v>
      </c>
      <c r="G92" s="96">
        <v>371</v>
      </c>
      <c r="H92" s="20">
        <v>40821</v>
      </c>
      <c r="I92" s="21" t="s">
        <v>44</v>
      </c>
      <c r="J92" s="19">
        <v>1000</v>
      </c>
      <c r="K92" s="19" t="s">
        <v>26</v>
      </c>
      <c r="L92" s="19" t="s">
        <v>62</v>
      </c>
      <c r="M92" s="19" t="s">
        <v>63</v>
      </c>
      <c r="N92" s="195">
        <v>9100</v>
      </c>
      <c r="O92" s="195">
        <v>1</v>
      </c>
      <c r="P92" s="195">
        <v>1</v>
      </c>
      <c r="Q92" s="283">
        <f>P92/O92</f>
        <v>1</v>
      </c>
      <c r="R92" s="19">
        <v>0</v>
      </c>
      <c r="S92" s="19">
        <v>0</v>
      </c>
      <c r="T92" s="19">
        <v>1</v>
      </c>
      <c r="U92" s="196">
        <f>O92/(365*7*N92)*1000000</f>
        <v>4.3009827745639884E-2</v>
      </c>
      <c r="V92" s="196">
        <f>P92/(365*7*N92)*1000000</f>
        <v>4.3009827745639884E-2</v>
      </c>
      <c r="W92" s="21" t="s">
        <v>29</v>
      </c>
      <c r="X92" s="21" t="s">
        <v>45</v>
      </c>
      <c r="Y92" s="21" t="s">
        <v>31</v>
      </c>
      <c r="Z92" s="21" t="s">
        <v>2</v>
      </c>
      <c r="AA92" s="21" t="s">
        <v>49</v>
      </c>
      <c r="AB92" s="21" t="s">
        <v>34</v>
      </c>
      <c r="AC92" s="21" t="s">
        <v>35</v>
      </c>
      <c r="AD92" s="21" t="s">
        <v>47</v>
      </c>
    </row>
    <row r="93" spans="1:30" x14ac:dyDescent="0.25">
      <c r="A93">
        <v>2013</v>
      </c>
      <c r="B93" s="9">
        <v>3020</v>
      </c>
      <c r="C93" s="9">
        <v>3021</v>
      </c>
      <c r="D93" s="95" t="s">
        <v>78</v>
      </c>
      <c r="E93" s="95" t="s">
        <v>75</v>
      </c>
      <c r="F93" s="95" t="s">
        <v>79</v>
      </c>
      <c r="G93" s="96">
        <v>685</v>
      </c>
      <c r="H93" s="10">
        <v>41537</v>
      </c>
      <c r="I93" s="11" t="s">
        <v>54</v>
      </c>
      <c r="J93" s="9">
        <v>2300</v>
      </c>
      <c r="K93" s="9" t="s">
        <v>26</v>
      </c>
      <c r="L93" s="11" t="s">
        <v>38</v>
      </c>
      <c r="M93" s="9" t="s">
        <v>39</v>
      </c>
      <c r="N93" s="251">
        <v>14900</v>
      </c>
      <c r="O93" s="251">
        <v>2</v>
      </c>
      <c r="P93" s="251">
        <v>2</v>
      </c>
      <c r="Q93" s="282">
        <f>P93/O93</f>
        <v>1</v>
      </c>
      <c r="R93" s="9">
        <v>0</v>
      </c>
      <c r="S93" s="9">
        <v>1</v>
      </c>
      <c r="T93" s="9">
        <v>0</v>
      </c>
      <c r="U93" s="258">
        <f>O93/(365*7*N93)*1000000</f>
        <v>5.2535494293331937E-2</v>
      </c>
      <c r="V93" s="258">
        <f>P93/(365*7*N93)*1000000</f>
        <v>5.2535494293331937E-2</v>
      </c>
      <c r="W93" s="11" t="s">
        <v>29</v>
      </c>
      <c r="X93" s="30" t="s">
        <v>48</v>
      </c>
      <c r="Y93" s="11" t="s">
        <v>31</v>
      </c>
      <c r="Z93" s="11" t="s">
        <v>2</v>
      </c>
      <c r="AA93" s="11" t="s">
        <v>49</v>
      </c>
      <c r="AB93" s="11" t="s">
        <v>34</v>
      </c>
      <c r="AC93" s="9" t="s">
        <v>46</v>
      </c>
      <c r="AD93" s="9" t="s">
        <v>36</v>
      </c>
    </row>
    <row r="94" spans="1:30" x14ac:dyDescent="0.25">
      <c r="A94">
        <v>2015</v>
      </c>
      <c r="B94" s="9">
        <v>3020</v>
      </c>
      <c r="C94" s="9">
        <v>3021</v>
      </c>
      <c r="D94" s="95" t="s">
        <v>78</v>
      </c>
      <c r="E94" s="95" t="s">
        <v>75</v>
      </c>
      <c r="F94" s="95" t="s">
        <v>79</v>
      </c>
      <c r="G94" s="96">
        <v>687</v>
      </c>
      <c r="H94" s="10">
        <v>42058</v>
      </c>
      <c r="I94" s="11" t="s">
        <v>25</v>
      </c>
      <c r="J94" s="9">
        <v>2210</v>
      </c>
      <c r="K94" s="9" t="s">
        <v>26</v>
      </c>
      <c r="L94" s="11" t="s">
        <v>38</v>
      </c>
      <c r="M94" s="9" t="s">
        <v>39</v>
      </c>
      <c r="N94" s="251"/>
      <c r="O94" s="251"/>
      <c r="P94" s="251"/>
      <c r="Q94" s="282"/>
      <c r="R94" s="9">
        <v>0</v>
      </c>
      <c r="S94" s="9">
        <v>0</v>
      </c>
      <c r="T94" s="9">
        <v>1</v>
      </c>
      <c r="U94" s="258"/>
      <c r="V94" s="258"/>
      <c r="W94" s="11" t="s">
        <v>29</v>
      </c>
      <c r="X94" s="30" t="s">
        <v>48</v>
      </c>
      <c r="Y94" s="11" t="s">
        <v>31</v>
      </c>
      <c r="Z94" s="11" t="s">
        <v>2</v>
      </c>
      <c r="AA94" s="11" t="s">
        <v>49</v>
      </c>
      <c r="AB94" s="11" t="s">
        <v>34</v>
      </c>
      <c r="AC94" s="9" t="s">
        <v>46</v>
      </c>
      <c r="AD94" s="9" t="s">
        <v>36</v>
      </c>
    </row>
    <row r="95" spans="1:30" x14ac:dyDescent="0.25">
      <c r="A95">
        <v>2011</v>
      </c>
      <c r="B95" s="24">
        <v>3023</v>
      </c>
      <c r="C95" s="24"/>
      <c r="D95" s="24"/>
      <c r="E95" s="97" t="s">
        <v>78</v>
      </c>
      <c r="F95" s="97" t="s">
        <v>80</v>
      </c>
      <c r="G95" s="24"/>
      <c r="H95" s="25">
        <v>40884</v>
      </c>
      <c r="I95" s="26" t="s">
        <v>44</v>
      </c>
      <c r="J95" s="24">
        <v>746</v>
      </c>
      <c r="K95" s="24" t="s">
        <v>26</v>
      </c>
      <c r="L95" s="26" t="s">
        <v>38</v>
      </c>
      <c r="M95" s="24" t="s">
        <v>39</v>
      </c>
      <c r="N95" s="234">
        <v>33900</v>
      </c>
      <c r="O95" s="234">
        <v>4</v>
      </c>
      <c r="P95" s="234">
        <v>4</v>
      </c>
      <c r="Q95" s="235">
        <f>P95/O95</f>
        <v>1</v>
      </c>
      <c r="R95" s="24">
        <v>0</v>
      </c>
      <c r="S95" s="24">
        <v>0</v>
      </c>
      <c r="T95" s="24">
        <v>1</v>
      </c>
      <c r="U95" s="258">
        <f>O95/(365*7*N95)*1000000</f>
        <v>4.618164395107055E-2</v>
      </c>
      <c r="V95" s="258">
        <f>P95/(365*7*N95)*1000000</f>
        <v>4.618164395107055E-2</v>
      </c>
      <c r="W95" s="26" t="s">
        <v>29</v>
      </c>
      <c r="X95" s="28" t="s">
        <v>48</v>
      </c>
      <c r="Y95" s="26" t="s">
        <v>40</v>
      </c>
      <c r="Z95" s="26" t="s">
        <v>2</v>
      </c>
      <c r="AA95" s="26" t="s">
        <v>49</v>
      </c>
      <c r="AB95" s="26" t="s">
        <v>34</v>
      </c>
      <c r="AC95" s="24" t="s">
        <v>46</v>
      </c>
      <c r="AD95" s="26" t="s">
        <v>43</v>
      </c>
    </row>
    <row r="96" spans="1:30" x14ac:dyDescent="0.25">
      <c r="A96">
        <v>2013</v>
      </c>
      <c r="B96" s="24">
        <v>3023</v>
      </c>
      <c r="C96" s="24"/>
      <c r="D96" s="24"/>
      <c r="E96" s="97" t="s">
        <v>78</v>
      </c>
      <c r="F96" s="97" t="s">
        <v>80</v>
      </c>
      <c r="G96" s="24"/>
      <c r="H96" s="25">
        <v>41535</v>
      </c>
      <c r="I96" s="26" t="s">
        <v>44</v>
      </c>
      <c r="J96" s="24">
        <v>1958</v>
      </c>
      <c r="K96" s="24" t="s">
        <v>26</v>
      </c>
      <c r="L96" s="26" t="s">
        <v>38</v>
      </c>
      <c r="M96" s="24" t="s">
        <v>39</v>
      </c>
      <c r="N96" s="234"/>
      <c r="O96" s="234"/>
      <c r="P96" s="234"/>
      <c r="Q96" s="235"/>
      <c r="R96" s="24">
        <v>0</v>
      </c>
      <c r="S96" s="24">
        <v>1</v>
      </c>
      <c r="T96" s="24">
        <v>0</v>
      </c>
      <c r="U96" s="258"/>
      <c r="V96" s="258"/>
      <c r="W96" s="26" t="s">
        <v>29</v>
      </c>
      <c r="X96" s="28" t="s">
        <v>48</v>
      </c>
      <c r="Y96" s="26" t="s">
        <v>31</v>
      </c>
      <c r="Z96" s="26" t="s">
        <v>2</v>
      </c>
      <c r="AA96" s="26" t="s">
        <v>49</v>
      </c>
      <c r="AB96" s="26" t="s">
        <v>34</v>
      </c>
      <c r="AC96" s="24" t="s">
        <v>46</v>
      </c>
      <c r="AD96" s="24" t="s">
        <v>36</v>
      </c>
    </row>
    <row r="97" spans="1:30" x14ac:dyDescent="0.25">
      <c r="A97">
        <v>2014</v>
      </c>
      <c r="B97" s="24">
        <v>3023</v>
      </c>
      <c r="C97" s="24"/>
      <c r="D97" s="24"/>
      <c r="E97" s="97" t="s">
        <v>78</v>
      </c>
      <c r="F97" s="97" t="s">
        <v>80</v>
      </c>
      <c r="G97" s="24"/>
      <c r="H97" s="25">
        <v>41907</v>
      </c>
      <c r="I97" s="26" t="s">
        <v>37</v>
      </c>
      <c r="J97" s="24">
        <v>1728</v>
      </c>
      <c r="K97" s="24" t="s">
        <v>26</v>
      </c>
      <c r="L97" s="26" t="s">
        <v>38</v>
      </c>
      <c r="M97" s="24" t="s">
        <v>39</v>
      </c>
      <c r="N97" s="234"/>
      <c r="O97" s="234"/>
      <c r="P97" s="234"/>
      <c r="Q97" s="235"/>
      <c r="R97" s="24">
        <v>0</v>
      </c>
      <c r="S97" s="24">
        <v>0</v>
      </c>
      <c r="T97" s="24">
        <v>1</v>
      </c>
      <c r="U97" s="258"/>
      <c r="V97" s="258"/>
      <c r="W97" s="26" t="s">
        <v>29</v>
      </c>
      <c r="X97" s="28" t="s">
        <v>48</v>
      </c>
      <c r="Y97" s="26" t="s">
        <v>40</v>
      </c>
      <c r="Z97" s="26" t="s">
        <v>2</v>
      </c>
      <c r="AA97" s="26" t="s">
        <v>49</v>
      </c>
      <c r="AB97" s="26" t="s">
        <v>34</v>
      </c>
      <c r="AC97" s="24" t="s">
        <v>46</v>
      </c>
      <c r="AD97" s="26" t="s">
        <v>43</v>
      </c>
    </row>
    <row r="98" spans="1:30" x14ac:dyDescent="0.25">
      <c r="A98">
        <v>2015</v>
      </c>
      <c r="B98" s="24">
        <v>3023</v>
      </c>
      <c r="C98" s="24"/>
      <c r="D98" s="24"/>
      <c r="E98" s="97" t="s">
        <v>78</v>
      </c>
      <c r="F98" s="97" t="s">
        <v>80</v>
      </c>
      <c r="G98" s="24"/>
      <c r="H98" s="25">
        <v>42201</v>
      </c>
      <c r="I98" s="26" t="s">
        <v>37</v>
      </c>
      <c r="J98" s="24">
        <v>1136</v>
      </c>
      <c r="K98" s="24" t="s">
        <v>26</v>
      </c>
      <c r="L98" s="24" t="s">
        <v>27</v>
      </c>
      <c r="M98" s="24" t="s">
        <v>28</v>
      </c>
      <c r="N98" s="234"/>
      <c r="O98" s="234"/>
      <c r="P98" s="234"/>
      <c r="Q98" s="235"/>
      <c r="R98" s="24">
        <v>0</v>
      </c>
      <c r="S98" s="24">
        <v>0</v>
      </c>
      <c r="T98" s="24">
        <v>1</v>
      </c>
      <c r="U98" s="258"/>
      <c r="V98" s="258"/>
      <c r="W98" s="26" t="s">
        <v>29</v>
      </c>
      <c r="X98" s="28" t="s">
        <v>48</v>
      </c>
      <c r="Y98" s="26" t="s">
        <v>31</v>
      </c>
      <c r="Z98" s="26" t="s">
        <v>2</v>
      </c>
      <c r="AA98" s="26" t="s">
        <v>49</v>
      </c>
      <c r="AB98" s="26" t="s">
        <v>34</v>
      </c>
      <c r="AC98" s="24" t="s">
        <v>46</v>
      </c>
      <c r="AD98" s="24" t="s">
        <v>36</v>
      </c>
    </row>
    <row r="99" spans="1:30" x14ac:dyDescent="0.25">
      <c r="A99">
        <v>2011</v>
      </c>
      <c r="B99" s="37">
        <v>3016</v>
      </c>
      <c r="C99" s="37"/>
      <c r="D99" s="37"/>
      <c r="E99" s="97" t="s">
        <v>75</v>
      </c>
      <c r="F99" s="97" t="s">
        <v>83</v>
      </c>
      <c r="G99" s="37"/>
      <c r="H99" s="38">
        <v>40576</v>
      </c>
      <c r="I99" s="39" t="s">
        <v>44</v>
      </c>
      <c r="J99" s="37">
        <v>1855</v>
      </c>
      <c r="K99" s="37" t="s">
        <v>26</v>
      </c>
      <c r="L99" s="37" t="s">
        <v>27</v>
      </c>
      <c r="M99" s="37" t="s">
        <v>28</v>
      </c>
      <c r="N99" s="234">
        <v>21200</v>
      </c>
      <c r="O99" s="234">
        <v>2</v>
      </c>
      <c r="P99" s="234">
        <v>2</v>
      </c>
      <c r="Q99" s="235">
        <f>P99/O99</f>
        <v>1</v>
      </c>
      <c r="R99" s="37">
        <v>0</v>
      </c>
      <c r="S99" s="37">
        <v>0</v>
      </c>
      <c r="T99" s="37">
        <v>1</v>
      </c>
      <c r="U99" s="258">
        <f>O99/(365*7*N99)*1000000</f>
        <v>3.6923531366539898E-2</v>
      </c>
      <c r="V99" s="258">
        <f>P99/(365*7*N99)*1000000</f>
        <v>3.6923531366539898E-2</v>
      </c>
      <c r="W99" s="39" t="s">
        <v>29</v>
      </c>
      <c r="X99" s="39" t="s">
        <v>45</v>
      </c>
      <c r="Y99" s="39" t="s">
        <v>31</v>
      </c>
      <c r="Z99" s="39" t="s">
        <v>2</v>
      </c>
      <c r="AA99" s="39" t="s">
        <v>49</v>
      </c>
      <c r="AB99" s="39" t="s">
        <v>34</v>
      </c>
      <c r="AC99" s="37" t="s">
        <v>46</v>
      </c>
      <c r="AD99" s="39" t="s">
        <v>47</v>
      </c>
    </row>
    <row r="100" spans="1:30" x14ac:dyDescent="0.25">
      <c r="A100">
        <v>2012</v>
      </c>
      <c r="B100" s="37">
        <v>3016</v>
      </c>
      <c r="C100" s="37"/>
      <c r="D100" s="37"/>
      <c r="E100" s="97" t="s">
        <v>75</v>
      </c>
      <c r="F100" s="97" t="s">
        <v>83</v>
      </c>
      <c r="G100" s="37"/>
      <c r="H100" s="38">
        <v>41156</v>
      </c>
      <c r="I100" s="39" t="s">
        <v>52</v>
      </c>
      <c r="J100" s="37">
        <v>825</v>
      </c>
      <c r="K100" s="37" t="s">
        <v>26</v>
      </c>
      <c r="L100" s="39" t="s">
        <v>38</v>
      </c>
      <c r="M100" s="37" t="s">
        <v>39</v>
      </c>
      <c r="N100" s="234"/>
      <c r="O100" s="234"/>
      <c r="P100" s="234"/>
      <c r="Q100" s="235"/>
      <c r="R100" s="37">
        <v>0</v>
      </c>
      <c r="S100" s="37">
        <v>0</v>
      </c>
      <c r="T100" s="37">
        <v>1</v>
      </c>
      <c r="U100" s="258"/>
      <c r="V100" s="258"/>
      <c r="W100" s="39" t="s">
        <v>29</v>
      </c>
      <c r="X100" s="40" t="s">
        <v>48</v>
      </c>
      <c r="Y100" s="37" t="s">
        <v>40</v>
      </c>
      <c r="Z100" s="39" t="s">
        <v>2</v>
      </c>
      <c r="AA100" s="39" t="s">
        <v>49</v>
      </c>
      <c r="AB100" s="39" t="s">
        <v>34</v>
      </c>
      <c r="AC100" s="37" t="s">
        <v>46</v>
      </c>
      <c r="AD100" s="39" t="s">
        <v>43</v>
      </c>
    </row>
    <row r="101" spans="1:30" x14ac:dyDescent="0.25">
      <c r="A101">
        <v>2011</v>
      </c>
      <c r="B101" s="49">
        <v>3011</v>
      </c>
      <c r="C101" s="49"/>
      <c r="D101" s="49"/>
      <c r="E101" s="97" t="s">
        <v>85</v>
      </c>
      <c r="F101" s="97" t="s">
        <v>86</v>
      </c>
      <c r="G101" s="49"/>
      <c r="H101" s="50">
        <v>40636</v>
      </c>
      <c r="I101" s="51" t="s">
        <v>61</v>
      </c>
      <c r="J101" s="49">
        <v>920</v>
      </c>
      <c r="K101" s="49" t="s">
        <v>26</v>
      </c>
      <c r="L101" s="49" t="s">
        <v>27</v>
      </c>
      <c r="M101" s="49" t="s">
        <v>28</v>
      </c>
      <c r="N101" s="234">
        <v>15600</v>
      </c>
      <c r="O101" s="234">
        <v>2</v>
      </c>
      <c r="P101" s="234">
        <v>2</v>
      </c>
      <c r="Q101" s="235">
        <v>1</v>
      </c>
      <c r="R101" s="49">
        <v>0</v>
      </c>
      <c r="S101" s="49">
        <v>0</v>
      </c>
      <c r="T101" s="49">
        <v>1</v>
      </c>
      <c r="U101" s="258">
        <f>O101/(365*7*N101)*1000000</f>
        <v>5.0178132369913198E-2</v>
      </c>
      <c r="V101" s="258">
        <f>P101/(365*7*N101)*1000000</f>
        <v>5.0178132369913198E-2</v>
      </c>
      <c r="W101" s="51" t="s">
        <v>29</v>
      </c>
      <c r="X101" s="52" t="s">
        <v>48</v>
      </c>
      <c r="Y101" s="51" t="s">
        <v>31</v>
      </c>
      <c r="Z101" s="51" t="s">
        <v>2</v>
      </c>
      <c r="AA101" s="51" t="s">
        <v>49</v>
      </c>
      <c r="AB101" s="51" t="s">
        <v>34</v>
      </c>
      <c r="AC101" s="49" t="s">
        <v>50</v>
      </c>
      <c r="AD101" s="49" t="s">
        <v>36</v>
      </c>
    </row>
    <row r="102" spans="1:30" x14ac:dyDescent="0.25">
      <c r="A102">
        <v>2013</v>
      </c>
      <c r="B102" s="49">
        <v>3011</v>
      </c>
      <c r="C102" s="49"/>
      <c r="D102" s="49"/>
      <c r="E102" s="97" t="s">
        <v>85</v>
      </c>
      <c r="F102" s="97" t="s">
        <v>86</v>
      </c>
      <c r="G102" s="49"/>
      <c r="H102" s="50">
        <v>41619</v>
      </c>
      <c r="I102" s="51" t="s">
        <v>44</v>
      </c>
      <c r="J102" s="49">
        <v>1720</v>
      </c>
      <c r="K102" s="49" t="s">
        <v>26</v>
      </c>
      <c r="L102" s="49" t="s">
        <v>27</v>
      </c>
      <c r="M102" s="49" t="s">
        <v>59</v>
      </c>
      <c r="N102" s="234"/>
      <c r="O102" s="234"/>
      <c r="P102" s="234"/>
      <c r="Q102" s="235"/>
      <c r="R102" s="49">
        <v>0</v>
      </c>
      <c r="S102" s="49">
        <v>0</v>
      </c>
      <c r="T102" s="49">
        <v>1</v>
      </c>
      <c r="U102" s="258"/>
      <c r="V102" s="258"/>
      <c r="W102" s="51" t="s">
        <v>29</v>
      </c>
      <c r="X102" s="52" t="s">
        <v>48</v>
      </c>
      <c r="Y102" s="51" t="s">
        <v>31</v>
      </c>
      <c r="Z102" s="51" t="s">
        <v>2</v>
      </c>
      <c r="AA102" s="51" t="s">
        <v>49</v>
      </c>
      <c r="AB102" s="51" t="s">
        <v>34</v>
      </c>
      <c r="AC102" s="49" t="s">
        <v>50</v>
      </c>
      <c r="AD102" s="49" t="s">
        <v>36</v>
      </c>
    </row>
    <row r="103" spans="1:30" x14ac:dyDescent="0.25">
      <c r="A103">
        <v>2014</v>
      </c>
      <c r="B103" s="61">
        <v>3020</v>
      </c>
      <c r="C103" s="61">
        <v>3029</v>
      </c>
      <c r="D103" s="95" t="s">
        <v>75</v>
      </c>
      <c r="E103" s="95" t="s">
        <v>78</v>
      </c>
      <c r="F103" s="95" t="s">
        <v>91</v>
      </c>
      <c r="G103" s="96">
        <v>241</v>
      </c>
      <c r="H103" s="62">
        <v>41952</v>
      </c>
      <c r="I103" s="63" t="s">
        <v>61</v>
      </c>
      <c r="J103" s="61">
        <v>1900</v>
      </c>
      <c r="K103" s="61" t="s">
        <v>26</v>
      </c>
      <c r="L103" s="61" t="s">
        <v>27</v>
      </c>
      <c r="M103" s="61" t="s">
        <v>28</v>
      </c>
      <c r="N103" s="195">
        <v>9100</v>
      </c>
      <c r="O103" s="195">
        <v>1</v>
      </c>
      <c r="P103" s="195">
        <v>1</v>
      </c>
      <c r="Q103" s="283">
        <f>P103/O103</f>
        <v>1</v>
      </c>
      <c r="R103" s="61">
        <v>0</v>
      </c>
      <c r="S103" s="61">
        <v>0</v>
      </c>
      <c r="T103" s="61">
        <v>1</v>
      </c>
      <c r="U103" s="196">
        <f>O103/(365*7*N103)*1000000</f>
        <v>4.3009827745639884E-2</v>
      </c>
      <c r="V103" s="196">
        <f>P103/(365*7*N103)*1000000</f>
        <v>4.3009827745639884E-2</v>
      </c>
      <c r="W103" s="63" t="s">
        <v>29</v>
      </c>
      <c r="X103" s="61" t="s">
        <v>55</v>
      </c>
      <c r="Y103" s="63" t="s">
        <v>31</v>
      </c>
      <c r="Z103" s="63" t="s">
        <v>2</v>
      </c>
      <c r="AA103" s="63" t="s">
        <v>49</v>
      </c>
      <c r="AB103" s="63" t="s">
        <v>34</v>
      </c>
      <c r="AC103" s="63" t="s">
        <v>35</v>
      </c>
      <c r="AD103" s="61" t="s">
        <v>36</v>
      </c>
    </row>
    <row r="104" spans="1:30" x14ac:dyDescent="0.25">
      <c r="A104">
        <v>2012</v>
      </c>
      <c r="B104" s="74">
        <v>3023</v>
      </c>
      <c r="C104" s="74"/>
      <c r="D104" s="74"/>
      <c r="E104" s="97" t="s">
        <v>78</v>
      </c>
      <c r="F104" s="97" t="s">
        <v>80</v>
      </c>
      <c r="G104" s="74"/>
      <c r="H104" s="75">
        <v>41073</v>
      </c>
      <c r="I104" s="76" t="s">
        <v>44</v>
      </c>
      <c r="J104" s="74">
        <v>1335</v>
      </c>
      <c r="K104" s="74" t="s">
        <v>26</v>
      </c>
      <c r="L104" s="74" t="s">
        <v>27</v>
      </c>
      <c r="M104" s="74" t="s">
        <v>28</v>
      </c>
      <c r="N104" s="234">
        <v>33900</v>
      </c>
      <c r="O104" s="234">
        <v>2</v>
      </c>
      <c r="P104" s="234">
        <v>2</v>
      </c>
      <c r="Q104" s="235">
        <f>P104/O104</f>
        <v>1</v>
      </c>
      <c r="R104" s="74">
        <v>0</v>
      </c>
      <c r="S104" s="74">
        <v>0</v>
      </c>
      <c r="T104" s="74">
        <v>1</v>
      </c>
      <c r="U104" s="258">
        <f>O104/(365*7*N104)*1000000</f>
        <v>2.3090821975535275E-2</v>
      </c>
      <c r="V104" s="258">
        <f>P104/(365*7*N104)*1000000</f>
        <v>2.3090821975535275E-2</v>
      </c>
      <c r="W104" s="76" t="s">
        <v>29</v>
      </c>
      <c r="X104" s="77" t="s">
        <v>48</v>
      </c>
      <c r="Y104" s="76" t="s">
        <v>31</v>
      </c>
      <c r="Z104" s="76" t="s">
        <v>2</v>
      </c>
      <c r="AA104" s="76" t="s">
        <v>49</v>
      </c>
      <c r="AB104" s="76" t="s">
        <v>34</v>
      </c>
      <c r="AC104" s="74" t="s">
        <v>46</v>
      </c>
      <c r="AD104" s="74" t="s">
        <v>36</v>
      </c>
    </row>
    <row r="105" spans="1:30" x14ac:dyDescent="0.25">
      <c r="A105">
        <v>2013</v>
      </c>
      <c r="B105" s="74">
        <v>3023</v>
      </c>
      <c r="C105" s="74"/>
      <c r="D105" s="74"/>
      <c r="E105" s="97" t="s">
        <v>78</v>
      </c>
      <c r="F105" s="97" t="s">
        <v>80</v>
      </c>
      <c r="G105" s="74"/>
      <c r="H105" s="75">
        <v>41484</v>
      </c>
      <c r="I105" s="76" t="s">
        <v>25</v>
      </c>
      <c r="J105" s="74">
        <v>1809</v>
      </c>
      <c r="K105" s="74" t="s">
        <v>26</v>
      </c>
      <c r="L105" s="76" t="s">
        <v>38</v>
      </c>
      <c r="M105" s="74" t="s">
        <v>39</v>
      </c>
      <c r="N105" s="234"/>
      <c r="O105" s="234"/>
      <c r="P105" s="234"/>
      <c r="Q105" s="235"/>
      <c r="R105" s="74">
        <v>0</v>
      </c>
      <c r="S105" s="74">
        <v>0</v>
      </c>
      <c r="T105" s="74">
        <v>1</v>
      </c>
      <c r="U105" s="258"/>
      <c r="V105" s="258"/>
      <c r="W105" s="76" t="s">
        <v>29</v>
      </c>
      <c r="X105" s="77" t="s">
        <v>48</v>
      </c>
      <c r="Y105" s="76" t="s">
        <v>40</v>
      </c>
      <c r="Z105" s="76" t="s">
        <v>2</v>
      </c>
      <c r="AA105" s="76" t="s">
        <v>49</v>
      </c>
      <c r="AB105" s="76" t="s">
        <v>34</v>
      </c>
      <c r="AC105" s="74" t="s">
        <v>46</v>
      </c>
      <c r="AD105" s="76" t="s">
        <v>43</v>
      </c>
    </row>
    <row r="106" spans="1:30" x14ac:dyDescent="0.25">
      <c r="A106">
        <v>2013</v>
      </c>
      <c r="B106">
        <v>3006</v>
      </c>
      <c r="E106" s="97" t="s">
        <v>90</v>
      </c>
      <c r="F106" s="97" t="s">
        <v>92</v>
      </c>
      <c r="H106" s="1">
        <v>41621</v>
      </c>
      <c r="I106" s="2" t="s">
        <v>54</v>
      </c>
      <c r="J106">
        <v>2000</v>
      </c>
      <c r="K106" t="s">
        <v>26</v>
      </c>
      <c r="L106" t="s">
        <v>27</v>
      </c>
      <c r="M106" t="s">
        <v>28</v>
      </c>
      <c r="N106" s="193">
        <v>29600</v>
      </c>
      <c r="O106" s="193">
        <v>1</v>
      </c>
      <c r="P106" s="193">
        <v>1</v>
      </c>
      <c r="Q106" s="194">
        <f>P106/O106</f>
        <v>1</v>
      </c>
      <c r="R106">
        <v>0</v>
      </c>
      <c r="S106">
        <v>0</v>
      </c>
      <c r="T106">
        <v>2</v>
      </c>
      <c r="U106" s="196">
        <f>O106/(365*7*N106)*1000000</f>
        <v>1.3222615962341989E-2</v>
      </c>
      <c r="V106" s="196">
        <f>P106/(365*7*N106)*1000000</f>
        <v>1.3222615962341989E-2</v>
      </c>
      <c r="W106" s="2" t="s">
        <v>29</v>
      </c>
      <c r="X106" s="3" t="s">
        <v>48</v>
      </c>
      <c r="Y106" s="2" t="s">
        <v>31</v>
      </c>
      <c r="Z106" s="2" t="s">
        <v>2</v>
      </c>
      <c r="AA106" s="2" t="s">
        <v>49</v>
      </c>
      <c r="AB106" s="2" t="s">
        <v>34</v>
      </c>
      <c r="AC106" t="s">
        <v>56</v>
      </c>
      <c r="AD106" t="s">
        <v>36</v>
      </c>
    </row>
    <row r="107" spans="1:30" x14ac:dyDescent="0.25">
      <c r="A107">
        <v>2013</v>
      </c>
      <c r="B107" s="99">
        <v>3012</v>
      </c>
      <c r="C107" s="99"/>
      <c r="D107" s="99"/>
      <c r="E107" s="100" t="s">
        <v>85</v>
      </c>
      <c r="F107" s="100" t="s">
        <v>89</v>
      </c>
      <c r="G107" s="99"/>
      <c r="H107" s="101">
        <v>41627</v>
      </c>
      <c r="I107" s="102" t="s">
        <v>37</v>
      </c>
      <c r="J107" s="99">
        <v>1752</v>
      </c>
      <c r="K107" s="99" t="s">
        <v>26</v>
      </c>
      <c r="L107" s="102" t="s">
        <v>38</v>
      </c>
      <c r="M107" s="99" t="s">
        <v>39</v>
      </c>
      <c r="N107" s="234">
        <v>36000</v>
      </c>
      <c r="O107" s="234">
        <v>2</v>
      </c>
      <c r="P107" s="234">
        <v>2</v>
      </c>
      <c r="Q107" s="235">
        <f>P107/O107</f>
        <v>1</v>
      </c>
      <c r="R107" s="99">
        <v>0</v>
      </c>
      <c r="S107" s="99">
        <v>0</v>
      </c>
      <c r="T107" s="99">
        <v>1</v>
      </c>
      <c r="U107" s="258">
        <f>O107/(365*7*N107)*1000000</f>
        <v>2.1743857360295719E-2</v>
      </c>
      <c r="V107" s="258">
        <f>P107/(365*7*N107)*1000000</f>
        <v>2.1743857360295719E-2</v>
      </c>
      <c r="W107" s="102" t="s">
        <v>29</v>
      </c>
      <c r="X107" s="104" t="s">
        <v>48</v>
      </c>
      <c r="Y107" s="102" t="s">
        <v>31</v>
      </c>
      <c r="Z107" s="102" t="s">
        <v>2</v>
      </c>
      <c r="AA107" s="102" t="s">
        <v>49</v>
      </c>
      <c r="AB107" s="102" t="s">
        <v>34</v>
      </c>
      <c r="AC107" s="99" t="s">
        <v>50</v>
      </c>
      <c r="AD107" s="99" t="s">
        <v>36</v>
      </c>
    </row>
    <row r="108" spans="1:30" x14ac:dyDescent="0.25">
      <c r="A108">
        <v>2016</v>
      </c>
      <c r="B108" s="99">
        <v>3012</v>
      </c>
      <c r="C108" s="99"/>
      <c r="D108" s="99"/>
      <c r="E108" s="100" t="s">
        <v>85</v>
      </c>
      <c r="F108" s="100" t="s">
        <v>89</v>
      </c>
      <c r="G108" s="99"/>
      <c r="H108" s="101">
        <v>42481</v>
      </c>
      <c r="I108" s="102" t="s">
        <v>37</v>
      </c>
      <c r="J108" s="99">
        <v>800</v>
      </c>
      <c r="K108" s="99" t="s">
        <v>26</v>
      </c>
      <c r="L108" s="102" t="s">
        <v>38</v>
      </c>
      <c r="M108" s="99" t="s">
        <v>39</v>
      </c>
      <c r="N108" s="234"/>
      <c r="O108" s="234"/>
      <c r="P108" s="234"/>
      <c r="Q108" s="235"/>
      <c r="R108" s="99">
        <v>0</v>
      </c>
      <c r="S108" s="99">
        <v>0</v>
      </c>
      <c r="T108" s="99">
        <v>1</v>
      </c>
      <c r="U108" s="258"/>
      <c r="V108" s="258"/>
      <c r="W108" s="102" t="s">
        <v>29</v>
      </c>
      <c r="X108" s="104" t="s">
        <v>48</v>
      </c>
      <c r="Y108" s="102" t="s">
        <v>31</v>
      </c>
      <c r="Z108" s="102" t="s">
        <v>2</v>
      </c>
      <c r="AA108" s="102" t="s">
        <v>49</v>
      </c>
      <c r="AB108" s="102" t="s">
        <v>34</v>
      </c>
      <c r="AC108" s="99" t="s">
        <v>50</v>
      </c>
      <c r="AD108" s="102" t="s">
        <v>51</v>
      </c>
    </row>
    <row r="109" spans="1:30" x14ac:dyDescent="0.25">
      <c r="A109">
        <v>2016</v>
      </c>
      <c r="B109">
        <v>3010</v>
      </c>
      <c r="E109" s="97" t="s">
        <v>85</v>
      </c>
      <c r="F109" s="97" t="s">
        <v>87</v>
      </c>
      <c r="H109" s="1">
        <v>42390</v>
      </c>
      <c r="I109" s="2" t="s">
        <v>37</v>
      </c>
      <c r="J109">
        <v>1815</v>
      </c>
      <c r="K109" t="s">
        <v>26</v>
      </c>
      <c r="L109" t="s">
        <v>27</v>
      </c>
      <c r="M109" t="s">
        <v>28</v>
      </c>
      <c r="N109" s="193">
        <v>14100</v>
      </c>
      <c r="O109" s="193">
        <v>1</v>
      </c>
      <c r="P109" s="193">
        <v>1</v>
      </c>
      <c r="Q109" s="194">
        <f>P109/O109</f>
        <v>1</v>
      </c>
      <c r="R109">
        <v>0</v>
      </c>
      <c r="S109">
        <v>1</v>
      </c>
      <c r="T109">
        <v>0</v>
      </c>
      <c r="U109" s="196">
        <f>O109/(365*7*N109)*1000000</f>
        <v>2.7758115779100916E-2</v>
      </c>
      <c r="V109" s="196">
        <f>P109/(365*7*N109)*1000000</f>
        <v>2.7758115779100916E-2</v>
      </c>
      <c r="W109" s="2" t="s">
        <v>29</v>
      </c>
      <c r="X109" s="3" t="s">
        <v>48</v>
      </c>
      <c r="Y109" s="2" t="s">
        <v>31</v>
      </c>
      <c r="Z109" s="2" t="s">
        <v>2</v>
      </c>
      <c r="AA109" s="2" t="s">
        <v>49</v>
      </c>
      <c r="AB109" s="2" t="s">
        <v>34</v>
      </c>
      <c r="AC109" t="s">
        <v>46</v>
      </c>
      <c r="AD109" t="s">
        <v>36</v>
      </c>
    </row>
    <row r="110" spans="1:30" x14ac:dyDescent="0.25">
      <c r="A110">
        <v>2016</v>
      </c>
      <c r="B110">
        <v>3012</v>
      </c>
      <c r="E110" s="97" t="s">
        <v>85</v>
      </c>
      <c r="F110" s="97" t="s">
        <v>89</v>
      </c>
      <c r="H110" s="1">
        <v>42670</v>
      </c>
      <c r="I110" s="2" t="s">
        <v>37</v>
      </c>
      <c r="J110">
        <v>2000</v>
      </c>
      <c r="K110" t="s">
        <v>26</v>
      </c>
      <c r="L110" t="s">
        <v>27</v>
      </c>
      <c r="M110" t="s">
        <v>28</v>
      </c>
      <c r="N110" s="193">
        <v>36000</v>
      </c>
      <c r="O110" s="193">
        <v>1</v>
      </c>
      <c r="P110" s="193">
        <v>1</v>
      </c>
      <c r="Q110" s="194">
        <f>P110/O110</f>
        <v>1</v>
      </c>
      <c r="R110">
        <v>0</v>
      </c>
      <c r="S110">
        <v>1</v>
      </c>
      <c r="T110">
        <v>0</v>
      </c>
      <c r="U110" s="196">
        <f>O110/(365*7*N110)*1000000</f>
        <v>1.0871928680147859E-2</v>
      </c>
      <c r="V110" s="196">
        <f>P110/(365*7*N110)*1000000</f>
        <v>1.0871928680147859E-2</v>
      </c>
      <c r="W110" s="2" t="s">
        <v>29</v>
      </c>
      <c r="X110" s="3" t="s">
        <v>48</v>
      </c>
      <c r="Y110" s="2" t="s">
        <v>31</v>
      </c>
      <c r="Z110" s="2" t="s">
        <v>2</v>
      </c>
      <c r="AA110" s="2" t="s">
        <v>49</v>
      </c>
      <c r="AB110" s="2" t="s">
        <v>34</v>
      </c>
      <c r="AC110" t="s">
        <v>50</v>
      </c>
      <c r="AD110" t="s">
        <v>36</v>
      </c>
    </row>
    <row r="111" spans="1:30" ht="18.75" x14ac:dyDescent="0.25">
      <c r="M111" s="117" t="s">
        <v>106</v>
      </c>
      <c r="N111" s="118">
        <f t="shared" ref="N111:V111" si="1">AVERAGE(N92:N110)</f>
        <v>23036.363636363636</v>
      </c>
      <c r="O111" s="118">
        <f>SUM(O92:O110)/19</f>
        <v>1</v>
      </c>
      <c r="P111" s="118">
        <f>SUM(P92:P110)/19</f>
        <v>1</v>
      </c>
      <c r="Q111" s="119">
        <f t="shared" si="1"/>
        <v>1</v>
      </c>
      <c r="R111" s="120">
        <f t="shared" si="1"/>
        <v>0</v>
      </c>
      <c r="S111" s="120">
        <f t="shared" si="1"/>
        <v>0.21052631578947367</v>
      </c>
      <c r="T111" s="120">
        <f t="shared" si="1"/>
        <v>0.84210526315789469</v>
      </c>
      <c r="U111" s="120">
        <f>SUM(U92:U110)/19</f>
        <v>1.9396094591029318E-2</v>
      </c>
      <c r="V111" s="120">
        <f>SUM(V92:V110)/19</f>
        <v>1.9396094591029318E-2</v>
      </c>
    </row>
    <row r="112" spans="1:30" ht="15.75" thickBot="1" x14ac:dyDescent="0.3"/>
    <row r="113" spans="2:13" ht="31.5" x14ac:dyDescent="0.25">
      <c r="B113" s="254"/>
      <c r="C113" s="255"/>
      <c r="D113" s="184" t="s">
        <v>119</v>
      </c>
      <c r="E113" s="238" t="s">
        <v>170</v>
      </c>
      <c r="F113" s="238"/>
      <c r="G113" s="238"/>
      <c r="H113" s="238" t="s">
        <v>5</v>
      </c>
      <c r="I113" s="239"/>
      <c r="J113" s="239"/>
      <c r="K113" s="138" t="s">
        <v>96</v>
      </c>
      <c r="L113" s="263" t="s">
        <v>97</v>
      </c>
      <c r="M113" s="266" t="s">
        <v>189</v>
      </c>
    </row>
    <row r="114" spans="2:13" ht="15.75" x14ac:dyDescent="0.25">
      <c r="B114" s="241" t="s">
        <v>169</v>
      </c>
      <c r="C114" s="242"/>
      <c r="D114" s="185" t="s">
        <v>120</v>
      </c>
      <c r="E114" s="240" t="s">
        <v>121</v>
      </c>
      <c r="F114" s="240"/>
      <c r="G114" s="240"/>
      <c r="H114" s="240" t="s">
        <v>122</v>
      </c>
      <c r="I114" s="240"/>
      <c r="J114" s="240"/>
      <c r="K114" s="185" t="s">
        <v>171</v>
      </c>
      <c r="L114" s="185" t="s">
        <v>188</v>
      </c>
      <c r="M114" s="267" t="s">
        <v>190</v>
      </c>
    </row>
    <row r="115" spans="2:13" ht="15.75" x14ac:dyDescent="0.25">
      <c r="B115" s="241" t="s">
        <v>167</v>
      </c>
      <c r="C115" s="242"/>
      <c r="D115" s="182">
        <v>15700</v>
      </c>
      <c r="E115" s="182">
        <v>1</v>
      </c>
      <c r="F115" s="182">
        <v>0.95348837209302328</v>
      </c>
      <c r="G115" s="177">
        <v>0.91468253968253965</v>
      </c>
      <c r="H115" s="176">
        <v>1.1627906976744186E-2</v>
      </c>
      <c r="I115" s="176">
        <v>0.16279069767441862</v>
      </c>
      <c r="J115" s="176">
        <v>0.86046511627906974</v>
      </c>
      <c r="K115" s="176">
        <v>3.4167326585162201E-2</v>
      </c>
      <c r="L115" s="176">
        <v>2.8601923670291105E-2</v>
      </c>
      <c r="M115" s="261">
        <v>86</v>
      </c>
    </row>
    <row r="116" spans="2:13" ht="16.5" thickBot="1" x14ac:dyDescent="0.3">
      <c r="B116" s="274" t="s">
        <v>168</v>
      </c>
      <c r="C116" s="275"/>
      <c r="D116" s="183">
        <v>23036.363636363636</v>
      </c>
      <c r="E116" s="183">
        <v>1</v>
      </c>
      <c r="F116" s="183">
        <v>1</v>
      </c>
      <c r="G116" s="181">
        <v>1</v>
      </c>
      <c r="H116" s="180">
        <v>0</v>
      </c>
      <c r="I116" s="180">
        <v>0.21052631578947367</v>
      </c>
      <c r="J116" s="180">
        <v>0.84210526315789469</v>
      </c>
      <c r="K116" s="180">
        <v>1.9396094591029318E-2</v>
      </c>
      <c r="L116" s="180">
        <v>1.9396094591029318E-2</v>
      </c>
      <c r="M116" s="264">
        <v>19</v>
      </c>
    </row>
  </sheetData>
  <autoFilter ref="A2:AD2"/>
  <mergeCells count="146">
    <mergeCell ref="B113:C113"/>
    <mergeCell ref="E113:G113"/>
    <mergeCell ref="H113:J113"/>
    <mergeCell ref="B114:C114"/>
    <mergeCell ref="E114:G114"/>
    <mergeCell ref="H114:J114"/>
    <mergeCell ref="B115:C115"/>
    <mergeCell ref="B116:C116"/>
    <mergeCell ref="U107:U108"/>
    <mergeCell ref="N107:N108"/>
    <mergeCell ref="O107:O108"/>
    <mergeCell ref="V107:V108"/>
    <mergeCell ref="O85:O86"/>
    <mergeCell ref="P85:P86"/>
    <mergeCell ref="Q85:Q86"/>
    <mergeCell ref="U99:U100"/>
    <mergeCell ref="V99:V100"/>
    <mergeCell ref="U101:U102"/>
    <mergeCell ref="V101:V102"/>
    <mergeCell ref="U104:U105"/>
    <mergeCell ref="V104:V105"/>
    <mergeCell ref="U87:U89"/>
    <mergeCell ref="V87:V89"/>
    <mergeCell ref="U93:U94"/>
    <mergeCell ref="V93:V94"/>
    <mergeCell ref="U95:U98"/>
    <mergeCell ref="V95:V98"/>
    <mergeCell ref="P107:P108"/>
    <mergeCell ref="Q107:Q108"/>
    <mergeCell ref="P95:P98"/>
    <mergeCell ref="Q95:Q98"/>
    <mergeCell ref="O93:O94"/>
    <mergeCell ref="P93:P94"/>
    <mergeCell ref="Q93:Q94"/>
    <mergeCell ref="P99:P100"/>
    <mergeCell ref="U80:U82"/>
    <mergeCell ref="V80:V82"/>
    <mergeCell ref="U83:U84"/>
    <mergeCell ref="V83:V84"/>
    <mergeCell ref="U85:U86"/>
    <mergeCell ref="V85:V86"/>
    <mergeCell ref="U71:U74"/>
    <mergeCell ref="V71:V74"/>
    <mergeCell ref="U75:U76"/>
    <mergeCell ref="V75:V76"/>
    <mergeCell ref="U77:U79"/>
    <mergeCell ref="V77:V79"/>
    <mergeCell ref="U57:U60"/>
    <mergeCell ref="V57:V60"/>
    <mergeCell ref="U61:U65"/>
    <mergeCell ref="V61:V65"/>
    <mergeCell ref="U66:U69"/>
    <mergeCell ref="V66:V69"/>
    <mergeCell ref="V27:V38"/>
    <mergeCell ref="U27:U38"/>
    <mergeCell ref="U40:U52"/>
    <mergeCell ref="V40:V52"/>
    <mergeCell ref="U54:U55"/>
    <mergeCell ref="V54:V55"/>
    <mergeCell ref="U4:U6"/>
    <mergeCell ref="U7:U14"/>
    <mergeCell ref="U15:U17"/>
    <mergeCell ref="U18:U26"/>
    <mergeCell ref="V4:V6"/>
    <mergeCell ref="V7:V14"/>
    <mergeCell ref="V15:V17"/>
    <mergeCell ref="V18:V26"/>
    <mergeCell ref="O7:O14"/>
    <mergeCell ref="P7:P14"/>
    <mergeCell ref="Q7:Q14"/>
    <mergeCell ref="O4:O6"/>
    <mergeCell ref="P4:P6"/>
    <mergeCell ref="Q4:Q6"/>
    <mergeCell ref="O18:O26"/>
    <mergeCell ref="P18:P26"/>
    <mergeCell ref="Q18:Q26"/>
    <mergeCell ref="O15:O17"/>
    <mergeCell ref="P15:P17"/>
    <mergeCell ref="Q15:Q17"/>
    <mergeCell ref="O40:O52"/>
    <mergeCell ref="P40:P52"/>
    <mergeCell ref="Q40:Q52"/>
    <mergeCell ref="O27:O38"/>
    <mergeCell ref="P27:P38"/>
    <mergeCell ref="Q27:Q38"/>
    <mergeCell ref="O57:O60"/>
    <mergeCell ref="P57:P60"/>
    <mergeCell ref="Q57:Q60"/>
    <mergeCell ref="O54:O55"/>
    <mergeCell ref="P54:P55"/>
    <mergeCell ref="Q54:Q55"/>
    <mergeCell ref="P66:P69"/>
    <mergeCell ref="Q66:Q69"/>
    <mergeCell ref="O61:O65"/>
    <mergeCell ref="P61:P65"/>
    <mergeCell ref="Q61:Q65"/>
    <mergeCell ref="O75:O76"/>
    <mergeCell ref="P75:P76"/>
    <mergeCell ref="Q75:Q76"/>
    <mergeCell ref="O71:O74"/>
    <mergeCell ref="P71:P74"/>
    <mergeCell ref="Q71:Q74"/>
    <mergeCell ref="P80:P82"/>
    <mergeCell ref="Q80:Q82"/>
    <mergeCell ref="O77:O79"/>
    <mergeCell ref="P77:P79"/>
    <mergeCell ref="Q77:Q79"/>
    <mergeCell ref="O87:O89"/>
    <mergeCell ref="P87:P89"/>
    <mergeCell ref="Q87:Q89"/>
    <mergeCell ref="O83:O84"/>
    <mergeCell ref="P83:P84"/>
    <mergeCell ref="Q83:Q84"/>
    <mergeCell ref="Q99:Q100"/>
    <mergeCell ref="P101:P102"/>
    <mergeCell ref="Q101:Q102"/>
    <mergeCell ref="P104:P105"/>
    <mergeCell ref="Q104:Q105"/>
    <mergeCell ref="N95:N98"/>
    <mergeCell ref="N99:N100"/>
    <mergeCell ref="N101:N102"/>
    <mergeCell ref="N104:N105"/>
    <mergeCell ref="O104:O105"/>
    <mergeCell ref="O99:O100"/>
    <mergeCell ref="O101:O102"/>
    <mergeCell ref="O95:O98"/>
    <mergeCell ref="N85:N86"/>
    <mergeCell ref="N87:N89"/>
    <mergeCell ref="N93:N94"/>
    <mergeCell ref="O80:O82"/>
    <mergeCell ref="N54:N55"/>
    <mergeCell ref="N57:N60"/>
    <mergeCell ref="N61:N65"/>
    <mergeCell ref="N66:N69"/>
    <mergeCell ref="N71:N74"/>
    <mergeCell ref="N75:N76"/>
    <mergeCell ref="O66:O69"/>
    <mergeCell ref="N4:N6"/>
    <mergeCell ref="N7:N14"/>
    <mergeCell ref="N15:N17"/>
    <mergeCell ref="N18:N26"/>
    <mergeCell ref="N27:N38"/>
    <mergeCell ref="N40:N52"/>
    <mergeCell ref="N77:N79"/>
    <mergeCell ref="N80:N82"/>
    <mergeCell ref="N83:N84"/>
  </mergeCells>
  <pageMargins left="0.25" right="0.25" top="0.75" bottom="0.75" header="0.3" footer="0.3"/>
  <pageSetup paperSize="8" scale="50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Relativní nehodovost dle ulic</vt:lpstr>
      <vt:lpstr> Rel.nehodovost dle směr.poměrů</vt:lpstr>
      <vt:lpstr>Rel.neh.křižovatek se SSZ a bez</vt:lpstr>
      <vt:lpstr> Rel.nehodovost dle dělení kom.</vt:lpstr>
      <vt:lpstr>Rel.neh.děl. kom. se SSZ a bez </vt:lpstr>
      <vt:lpstr> Rel.nehodovost dle řízení prov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2017-05-26T14:52:45Z</cp:lastPrinted>
  <dcterms:created xsi:type="dcterms:W3CDTF">2017-05-09T11:30:50Z</dcterms:created>
  <dcterms:modified xsi:type="dcterms:W3CDTF">2017-05-28T20:32:02Z</dcterms:modified>
</cp:coreProperties>
</file>