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as\Desktop\škola\Fakulta stavebni\8.semestr\BAKALÁŘKA\"/>
    </mc:Choice>
  </mc:AlternateContent>
  <bookViews>
    <workbookView xWindow="0" yWindow="0" windowWidth="20490" windowHeight="7230"/>
  </bookViews>
  <sheets>
    <sheet name="Lis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9" i="1" l="1"/>
  <c r="H58" i="1"/>
  <c r="I60" i="1" s="1"/>
  <c r="I56" i="1"/>
  <c r="H56" i="1"/>
  <c r="I55" i="1"/>
  <c r="H55" i="1"/>
  <c r="I54" i="1"/>
  <c r="F54" i="1"/>
  <c r="H54" i="1" s="1"/>
  <c r="I53" i="1"/>
  <c r="H53" i="1"/>
  <c r="F53" i="1"/>
  <c r="I52" i="1"/>
  <c r="H52" i="1"/>
  <c r="H51" i="1"/>
  <c r="H50" i="1"/>
  <c r="H49" i="1"/>
  <c r="H48" i="1"/>
  <c r="I47" i="1"/>
  <c r="I57" i="1" s="1"/>
  <c r="H47" i="1"/>
  <c r="F44" i="1"/>
  <c r="H44" i="1" s="1"/>
  <c r="H45" i="1" s="1"/>
  <c r="H43" i="1"/>
  <c r="I41" i="1"/>
  <c r="F41" i="1"/>
  <c r="H41" i="1" s="1"/>
  <c r="I40" i="1"/>
  <c r="F40" i="1"/>
  <c r="H40" i="1" s="1"/>
  <c r="I39" i="1"/>
  <c r="H39" i="1"/>
  <c r="I38" i="1"/>
  <c r="F38" i="1"/>
  <c r="H38" i="1" s="1"/>
  <c r="H35" i="1"/>
  <c r="H36" i="1" s="1"/>
  <c r="H33" i="1"/>
  <c r="F33" i="1"/>
  <c r="I32" i="1"/>
  <c r="I34" i="1" s="1"/>
  <c r="F32" i="1"/>
  <c r="H32" i="1" s="1"/>
  <c r="H34" i="1" s="1"/>
  <c r="H29" i="1"/>
  <c r="H30" i="1" s="1"/>
  <c r="I27" i="1"/>
  <c r="I28" i="1" s="1"/>
  <c r="H27" i="1"/>
  <c r="H28" i="1" s="1"/>
  <c r="H24" i="1"/>
  <c r="H25" i="1" s="1"/>
  <c r="I22" i="1"/>
  <c r="F22" i="1"/>
  <c r="H22" i="1" s="1"/>
  <c r="I21" i="1"/>
  <c r="H21" i="1"/>
  <c r="H20" i="1"/>
  <c r="I19" i="1"/>
  <c r="I23" i="1" s="1"/>
  <c r="H19" i="1"/>
  <c r="H42" i="1" l="1"/>
  <c r="H23" i="1"/>
  <c r="I42" i="1"/>
  <c r="I6" i="1" s="1"/>
  <c r="I7" i="1"/>
  <c r="I10" i="1" s="1"/>
  <c r="H57" i="1"/>
  <c r="I5" i="1" s="1"/>
  <c r="I33" i="1"/>
  <c r="I4" i="1" l="1"/>
  <c r="I11" i="1"/>
  <c r="I12" i="1"/>
  <c r="I15" i="1" s="1"/>
</calcChain>
</file>

<file path=xl/sharedStrings.xml><?xml version="1.0" encoding="utf-8"?>
<sst xmlns="http://schemas.openxmlformats.org/spreadsheetml/2006/main" count="113" uniqueCount="77">
  <si>
    <t>Kalkulace nákladů na materiál, dopravu a stroje - ZÁKLADOVÉ KONSTRUKCE</t>
  </si>
  <si>
    <t>Vypracoval: Tomáš Plattig</t>
  </si>
  <si>
    <t>H</t>
  </si>
  <si>
    <t>Přímý materiál</t>
  </si>
  <si>
    <t>NC</t>
  </si>
  <si>
    <t xml:space="preserve">     z toho nákupní cena</t>
  </si>
  <si>
    <t>D</t>
  </si>
  <si>
    <t xml:space="preserve">     z toho doprava</t>
  </si>
  <si>
    <t>S</t>
  </si>
  <si>
    <t>Stroje</t>
  </si>
  <si>
    <t>T</t>
  </si>
  <si>
    <t>Ostatní přímé náklady</t>
  </si>
  <si>
    <t>SUB</t>
  </si>
  <si>
    <t>Poddodávky</t>
  </si>
  <si>
    <t>PZN</t>
  </si>
  <si>
    <t>Příme zpracovací náklady</t>
  </si>
  <si>
    <t>[S] + [T]</t>
  </si>
  <si>
    <t>Přímé náklady</t>
  </si>
  <si>
    <t xml:space="preserve">[H] + [SUB] </t>
  </si>
  <si>
    <t>Náklady celkem</t>
  </si>
  <si>
    <t>[H] + [SUB] + [PZN] + [NK]</t>
  </si>
  <si>
    <t>NK</t>
  </si>
  <si>
    <t>Nekalkulované náklady</t>
  </si>
  <si>
    <t>Celkem</t>
  </si>
  <si>
    <t>[H] + [SUB] + [PZN] až [NK]</t>
  </si>
  <si>
    <t>P.Č.</t>
  </si>
  <si>
    <t xml:space="preserve">                               Název položky</t>
  </si>
  <si>
    <t>MJ</t>
  </si>
  <si>
    <t>Množství</t>
  </si>
  <si>
    <t>Jednotková cena (včetně DPH)</t>
  </si>
  <si>
    <t>Doprava celkem (včetně DPH)</t>
  </si>
  <si>
    <t xml:space="preserve">Bednění a odbednění základových pasů </t>
  </si>
  <si>
    <t>1</t>
  </si>
  <si>
    <t>OSB 3N -  22 x 1250 x 2500 mm</t>
  </si>
  <si>
    <t>m2</t>
  </si>
  <si>
    <t>2</t>
  </si>
  <si>
    <t>Stavební hřebíky 2,8 x 63 mm</t>
  </si>
  <si>
    <t>kg</t>
  </si>
  <si>
    <t>3</t>
  </si>
  <si>
    <t>Fošny hraněné průřezu 20 x 180 - délka do 5,00 m</t>
  </si>
  <si>
    <t>m3</t>
  </si>
  <si>
    <t>4</t>
  </si>
  <si>
    <t>Řezivo stavební hranol průřezu 100 x 100 - 140 x 140 mm délka do 5,00 m</t>
  </si>
  <si>
    <t xml:space="preserve">Materiály   </t>
  </si>
  <si>
    <t>Motorová pila výkon 3,9 kW</t>
  </si>
  <si>
    <t>den</t>
  </si>
  <si>
    <t>2.</t>
  </si>
  <si>
    <t>Základové pásy z prostého betonu tř. C 16/20</t>
  </si>
  <si>
    <t>C 16/20 X0, XC1-2</t>
  </si>
  <si>
    <t>Ponorný vibrátor s hlavicí D 50 mm s měničem frekvencí</t>
  </si>
  <si>
    <t>KČ</t>
  </si>
  <si>
    <t>3.</t>
  </si>
  <si>
    <t>Výztuž zákl.  Patek a pasů</t>
  </si>
  <si>
    <t>Výztuž B500B 6kg/m3</t>
  </si>
  <si>
    <t>Bruska úhlová velká</t>
  </si>
  <si>
    <t>4.</t>
  </si>
  <si>
    <t>Zdivo základové z bednících tvárnic tl. 300mm</t>
  </si>
  <si>
    <t>ZTRACENÉ BEDNĚNÍ DEK 30 300x250x500 mm</t>
  </si>
  <si>
    <t>ks</t>
  </si>
  <si>
    <t>BETON C16/ XC0 POLOSUCHÝ</t>
  </si>
  <si>
    <t>Výztuž B500B 30kg/m3</t>
  </si>
  <si>
    <t xml:space="preserve">C 20/25 X0, XC1-2 </t>
  </si>
  <si>
    <t>Míchačka na beton 115 litrů</t>
  </si>
  <si>
    <t>Voda pitná pro ostatní odběratele</t>
  </si>
  <si>
    <t>5.</t>
  </si>
  <si>
    <t>Základová deska</t>
  </si>
  <si>
    <t>KGEM trubka s hrdlem pro kanalizaci DN 110 mm, délka 1000 mm</t>
  </si>
  <si>
    <t>bm</t>
  </si>
  <si>
    <t>KOLENO KG 125/30° KGB</t>
  </si>
  <si>
    <t>KOLENO KG 160/87° KGB</t>
  </si>
  <si>
    <t>ODBOČKA KG T-KUS 110 MM 87° PRO ROZVODY</t>
  </si>
  <si>
    <t>KGEA odbočka pro připojení boční kanalizační větve DN 110/110, úhel 45°</t>
  </si>
  <si>
    <t>Podsyp písek kopaný</t>
  </si>
  <si>
    <t>síť KARI 4/15/2x3m (KA 17)</t>
  </si>
  <si>
    <t>Extrudovaný polystyren fasádní FIBRAN ETICS GF I 300 kPa 100 mm (1250x600 mm)</t>
  </si>
  <si>
    <t>BEST KLASIKO 60 PŘ betonová zámková dlažba přírodní, výška 60mm</t>
  </si>
  <si>
    <t>Vibrační deska jednosměrná do 120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</si>
</sst>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##0.0;\-###0.0"/>
    <numFmt numFmtId="165" formatCode="#,##0.00\ &quot;Kč&quot;"/>
    <numFmt numFmtId="166" formatCode="#,##0.0;\-#,##0.0"/>
    <numFmt numFmtId="167" formatCode="###0;\-###0"/>
    <numFmt numFmtId="168" formatCode="_(#,##0&quot;.&quot;_);;;_(@_)"/>
  </numFmts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 CE"/>
      <charset val="238"/>
    </font>
    <font>
      <sz val="14"/>
      <name val="Arial CE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"/>
      <family val="2"/>
      <charset val="238"/>
    </font>
    <font>
      <b/>
      <sz val="10"/>
      <name val="Arial CE"/>
      <family val="2"/>
      <charset val="238"/>
    </font>
    <font>
      <sz val="7"/>
      <name val="Arial"/>
      <family val="2"/>
      <charset val="238"/>
    </font>
    <font>
      <b/>
      <sz val="12"/>
      <color rgb="FFFF0000"/>
      <name val="Arial CE"/>
      <family val="2"/>
      <charset val="238"/>
    </font>
    <font>
      <sz val="7"/>
      <name val="Arial CE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8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left" vertical="center"/>
    </xf>
    <xf numFmtId="164" fontId="4" fillId="4" borderId="0" xfId="0" applyNumberFormat="1" applyFont="1" applyFill="1" applyBorder="1" applyAlignment="1" applyProtection="1">
      <alignment horizontal="right" vertical="center"/>
    </xf>
    <xf numFmtId="165" fontId="4" fillId="4" borderId="0" xfId="0" applyNumberFormat="1" applyFont="1" applyFill="1" applyBorder="1" applyAlignment="1" applyProtection="1">
      <alignment horizontal="right" vertical="center"/>
    </xf>
    <xf numFmtId="0" fontId="3" fillId="3" borderId="0" xfId="0" applyFont="1" applyFill="1" applyBorder="1" applyAlignment="1" applyProtection="1">
      <alignment horizontal="left" vertical="top"/>
    </xf>
    <xf numFmtId="0" fontId="4" fillId="3" borderId="0" xfId="0" applyFont="1" applyFill="1" applyBorder="1" applyAlignment="1" applyProtection="1">
      <alignment horizontal="left" vertical="center"/>
    </xf>
    <xf numFmtId="165" fontId="4" fillId="3" borderId="0" xfId="0" applyNumberFormat="1" applyFont="1" applyFill="1" applyBorder="1" applyAlignment="1" applyProtection="1">
      <alignment horizontal="right" vertical="center"/>
    </xf>
    <xf numFmtId="164" fontId="4" fillId="3" borderId="0" xfId="0" applyNumberFormat="1" applyFont="1" applyFill="1" applyBorder="1" applyAlignment="1" applyProtection="1">
      <alignment horizontal="right" vertical="center"/>
    </xf>
    <xf numFmtId="0" fontId="5" fillId="3" borderId="0" xfId="0" applyFont="1" applyFill="1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left" vertical="center"/>
    </xf>
    <xf numFmtId="166" fontId="5" fillId="3" borderId="0" xfId="0" applyNumberFormat="1" applyFont="1" applyFill="1" applyBorder="1" applyAlignment="1" applyProtection="1">
      <alignment horizontal="right" vertical="center"/>
    </xf>
    <xf numFmtId="165" fontId="7" fillId="3" borderId="0" xfId="0" applyNumberFormat="1" applyFont="1" applyFill="1" applyBorder="1" applyAlignment="1" applyProtection="1">
      <alignment horizontal="right" vertical="center"/>
    </xf>
    <xf numFmtId="0" fontId="8" fillId="3" borderId="0" xfId="0" applyFont="1" applyFill="1" applyBorder="1" applyAlignment="1" applyProtection="1">
      <alignment horizontal="left" vertical="center"/>
    </xf>
    <xf numFmtId="165" fontId="9" fillId="3" borderId="0" xfId="0" applyNumberFormat="1" applyFont="1" applyFill="1" applyBorder="1" applyAlignment="1" applyProtection="1">
      <alignment horizontal="right" vertical="center"/>
    </xf>
    <xf numFmtId="167" fontId="4" fillId="3" borderId="0" xfId="0" applyNumberFormat="1" applyFont="1" applyFill="1" applyBorder="1" applyAlignment="1" applyProtection="1">
      <alignment horizontal="right" vertical="center"/>
    </xf>
    <xf numFmtId="167" fontId="10" fillId="3" borderId="0" xfId="0" applyNumberFormat="1" applyFont="1" applyFill="1" applyBorder="1" applyAlignment="1" applyProtection="1">
      <alignment horizontal="right" vertical="center"/>
    </xf>
    <xf numFmtId="166" fontId="3" fillId="3" borderId="0" xfId="0" applyNumberFormat="1" applyFont="1" applyFill="1" applyBorder="1" applyAlignment="1" applyProtection="1">
      <alignment horizontal="right" vertical="center"/>
    </xf>
    <xf numFmtId="165" fontId="3" fillId="3" borderId="0" xfId="0" applyNumberFormat="1" applyFont="1" applyFill="1" applyBorder="1" applyAlignment="1" applyProtection="1">
      <alignment horizontal="right" vertical="center"/>
    </xf>
    <xf numFmtId="0" fontId="3" fillId="3" borderId="1" xfId="0" applyFont="1" applyFill="1" applyBorder="1" applyAlignment="1" applyProtection="1">
      <alignment horizontal="left"/>
    </xf>
    <xf numFmtId="0" fontId="3" fillId="3" borderId="0" xfId="0" applyFont="1" applyFill="1" applyAlignment="1" applyProtection="1">
      <alignment horizontal="left"/>
    </xf>
    <xf numFmtId="0" fontId="3" fillId="3" borderId="0" xfId="0" applyFont="1" applyFill="1" applyBorder="1" applyAlignment="1" applyProtection="1">
      <alignment horizontal="right"/>
    </xf>
    <xf numFmtId="0" fontId="11" fillId="2" borderId="0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</xf>
    <xf numFmtId="168" fontId="12" fillId="5" borderId="0" xfId="0" applyNumberFormat="1" applyFont="1" applyFill="1" applyBorder="1" applyAlignment="1">
      <alignment horizontal="right" vertical="top"/>
    </xf>
    <xf numFmtId="49" fontId="12" fillId="5" borderId="0" xfId="0" applyNumberFormat="1" applyFont="1" applyFill="1" applyBorder="1" applyAlignment="1">
      <alignment horizontal="left" vertical="top" wrapText="1"/>
    </xf>
    <xf numFmtId="49" fontId="12" fillId="5" borderId="0" xfId="0" applyNumberFormat="1" applyFont="1" applyFill="1" applyBorder="1" applyAlignment="1">
      <alignment horizontal="right" vertical="top"/>
    </xf>
    <xf numFmtId="0" fontId="12" fillId="5" borderId="0" xfId="0" applyFont="1" applyFill="1" applyBorder="1" applyAlignment="1" applyProtection="1">
      <alignment horizontal="right" vertical="center" wrapText="1"/>
    </xf>
    <xf numFmtId="165" fontId="12" fillId="5" borderId="0" xfId="0" applyNumberFormat="1" applyFont="1" applyFill="1" applyBorder="1" applyAlignment="1">
      <alignment horizontal="right" vertical="top"/>
    </xf>
    <xf numFmtId="165" fontId="11" fillId="5" borderId="0" xfId="0" applyNumberFormat="1" applyFont="1" applyFill="1" applyBorder="1" applyAlignment="1" applyProtection="1">
      <alignment horizontal="right" vertical="center" wrapText="1"/>
    </xf>
    <xf numFmtId="0" fontId="11" fillId="5" borderId="0" xfId="0" applyFont="1" applyFill="1" applyBorder="1" applyAlignment="1" applyProtection="1">
      <alignment horizontal="right" vertical="center" wrapText="1"/>
    </xf>
    <xf numFmtId="0" fontId="12" fillId="3" borderId="0" xfId="0" applyFont="1" applyFill="1" applyBorder="1" applyAlignment="1" applyProtection="1">
      <alignment horizontal="right" vertical="center"/>
    </xf>
    <xf numFmtId="49" fontId="12" fillId="3" borderId="0" xfId="0" applyNumberFormat="1" applyFont="1" applyFill="1" applyBorder="1" applyAlignment="1">
      <alignment horizontal="left" vertical="center"/>
    </xf>
    <xf numFmtId="49" fontId="12" fillId="3" borderId="0" xfId="0" applyNumberFormat="1" applyFont="1" applyFill="1" applyBorder="1" applyAlignment="1">
      <alignment horizontal="right"/>
    </xf>
    <xf numFmtId="0" fontId="12" fillId="3" borderId="0" xfId="0" applyNumberFormat="1" applyFont="1" applyFill="1" applyBorder="1" applyAlignment="1">
      <alignment horizontal="right"/>
    </xf>
    <xf numFmtId="165" fontId="12" fillId="3" borderId="0" xfId="0" applyNumberFormat="1" applyFont="1" applyFill="1" applyBorder="1" applyAlignment="1">
      <alignment horizontal="right"/>
    </xf>
    <xf numFmtId="165" fontId="12" fillId="3" borderId="0" xfId="0" applyNumberFormat="1" applyFont="1" applyFill="1" applyBorder="1" applyAlignment="1" applyProtection="1">
      <alignment horizontal="right"/>
    </xf>
    <xf numFmtId="0" fontId="11" fillId="3" borderId="0" xfId="0" applyFont="1" applyFill="1" applyBorder="1" applyAlignment="1" applyProtection="1">
      <alignment horizontal="right"/>
    </xf>
    <xf numFmtId="0" fontId="11" fillId="3" borderId="0" xfId="0" applyFont="1" applyFill="1" applyBorder="1" applyAlignment="1" applyProtection="1">
      <alignment horizontal="left" vertical="top"/>
    </xf>
    <xf numFmtId="0" fontId="12" fillId="3" borderId="0" xfId="0" applyFont="1" applyFill="1" applyBorder="1" applyAlignment="1" applyProtection="1">
      <alignment horizontal="left" vertical="top" wrapText="1"/>
    </xf>
    <xf numFmtId="0" fontId="11" fillId="3" borderId="0" xfId="0" applyFont="1" applyFill="1" applyBorder="1" applyAlignment="1" applyProtection="1">
      <alignment horizontal="left" vertical="center"/>
    </xf>
    <xf numFmtId="165" fontId="11" fillId="3" borderId="0" xfId="0" applyNumberFormat="1" applyFont="1" applyFill="1" applyBorder="1" applyAlignment="1" applyProtection="1">
      <alignment horizontal="right"/>
    </xf>
    <xf numFmtId="165" fontId="11" fillId="3" borderId="0" xfId="0" applyNumberFormat="1" applyFont="1" applyFill="1" applyBorder="1" applyAlignment="1" applyProtection="1">
      <alignment horizontal="right" vertical="top"/>
    </xf>
    <xf numFmtId="49" fontId="12" fillId="3" borderId="0" xfId="0" applyNumberFormat="1" applyFont="1" applyFill="1" applyBorder="1" applyAlignment="1">
      <alignment horizontal="left" vertical="top"/>
    </xf>
    <xf numFmtId="49" fontId="12" fillId="3" borderId="0" xfId="0" applyNumberFormat="1" applyFont="1" applyFill="1" applyBorder="1" applyAlignment="1">
      <alignment horizontal="right" vertical="top"/>
    </xf>
    <xf numFmtId="165" fontId="12" fillId="3" borderId="0" xfId="0" applyNumberFormat="1" applyFont="1" applyFill="1" applyBorder="1" applyAlignment="1">
      <alignment horizontal="right" vertical="top"/>
    </xf>
    <xf numFmtId="165" fontId="12" fillId="3" borderId="0" xfId="0" applyNumberFormat="1" applyFont="1" applyFill="1" applyBorder="1" applyAlignment="1" applyProtection="1">
      <alignment horizontal="right" vertical="center"/>
    </xf>
    <xf numFmtId="0" fontId="13" fillId="3" borderId="0" xfId="0" applyFont="1" applyFill="1" applyBorder="1" applyAlignment="1" applyProtection="1">
      <alignment horizontal="left" vertical="top"/>
      <protection locked="0"/>
    </xf>
    <xf numFmtId="49" fontId="12" fillId="3" borderId="0" xfId="0" applyNumberFormat="1" applyFont="1" applyFill="1" applyBorder="1" applyAlignment="1">
      <alignment horizontal="left" vertical="top"/>
    </xf>
    <xf numFmtId="49" fontId="12" fillId="3" borderId="0" xfId="0" applyNumberFormat="1" applyFont="1" applyFill="1" applyBorder="1" applyAlignment="1">
      <alignment horizontal="right" vertical="center"/>
    </xf>
    <xf numFmtId="168" fontId="12" fillId="3" borderId="0" xfId="0" applyNumberFormat="1" applyFont="1" applyFill="1" applyBorder="1" applyAlignment="1">
      <alignment horizontal="right" vertical="center"/>
    </xf>
    <xf numFmtId="165" fontId="12" fillId="3" borderId="0" xfId="0" applyNumberFormat="1" applyFont="1" applyFill="1" applyBorder="1" applyAlignment="1">
      <alignment horizontal="right" vertical="center"/>
    </xf>
    <xf numFmtId="0" fontId="14" fillId="3" borderId="0" xfId="0" applyFont="1" applyFill="1" applyBorder="1" applyAlignment="1" applyProtection="1">
      <alignment horizontal="right" vertical="top"/>
      <protection locked="0"/>
    </xf>
    <xf numFmtId="0" fontId="14" fillId="3" borderId="0" xfId="0" applyFont="1" applyFill="1" applyBorder="1" applyAlignment="1" applyProtection="1">
      <alignment horizontal="left" vertical="top"/>
      <protection locked="0"/>
    </xf>
    <xf numFmtId="0" fontId="14" fillId="3" borderId="0" xfId="0" applyFont="1" applyFill="1" applyBorder="1" applyAlignment="1">
      <alignment horizontal="right"/>
    </xf>
    <xf numFmtId="0" fontId="12" fillId="5" borderId="0" xfId="0" applyNumberFormat="1" applyFont="1" applyFill="1" applyBorder="1" applyAlignment="1">
      <alignment horizontal="right"/>
    </xf>
    <xf numFmtId="165" fontId="14" fillId="3" borderId="0" xfId="0" applyNumberFormat="1" applyFont="1" applyFill="1" applyBorder="1" applyAlignment="1" applyProtection="1">
      <alignment horizontal="right" vertical="top"/>
      <protection locked="0"/>
    </xf>
    <xf numFmtId="0" fontId="14" fillId="0" borderId="0" xfId="0" applyFont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abSelected="1" workbookViewId="0">
      <selection activeCell="E64" sqref="E64"/>
    </sheetView>
  </sheetViews>
  <sheetFormatPr defaultRowHeight="15" x14ac:dyDescent="0.25"/>
  <cols>
    <col min="1" max="1" width="6.42578125" customWidth="1"/>
    <col min="3" max="3" width="13.140625" customWidth="1"/>
    <col min="4" max="4" width="18.42578125" customWidth="1"/>
    <col min="5" max="5" width="20.28515625" customWidth="1"/>
    <col min="6" max="6" width="4.140625" customWidth="1"/>
    <col min="7" max="7" width="12.5703125" customWidth="1"/>
    <col min="8" max="8" width="14" customWidth="1"/>
    <col min="9" max="9" width="19.42578125" customWidth="1"/>
  </cols>
  <sheetData>
    <row r="1" spans="1:9" ht="18" x14ac:dyDescent="0.25">
      <c r="A1" s="1" t="s">
        <v>0</v>
      </c>
      <c r="B1" s="2" t="s">
        <v>0</v>
      </c>
      <c r="C1" s="2"/>
      <c r="D1" s="2"/>
      <c r="E1" s="2"/>
      <c r="F1" s="2"/>
      <c r="G1" s="2"/>
      <c r="H1" s="2"/>
      <c r="I1" s="2"/>
    </row>
    <row r="2" spans="1:9" ht="18" x14ac:dyDescent="0.25">
      <c r="A2" s="3" t="s">
        <v>1</v>
      </c>
      <c r="B2" s="4" t="s">
        <v>1</v>
      </c>
      <c r="C2" s="4"/>
      <c r="D2" s="4"/>
      <c r="E2" s="4"/>
      <c r="F2" s="4"/>
      <c r="G2" s="4"/>
      <c r="H2" s="4"/>
      <c r="I2" s="4"/>
    </row>
    <row r="3" spans="1:9" x14ac:dyDescent="0.25">
      <c r="A3" s="5"/>
      <c r="B3" s="6"/>
      <c r="C3" s="5"/>
      <c r="D3" s="5"/>
      <c r="E3" s="5"/>
      <c r="F3" s="5"/>
      <c r="G3" s="5"/>
      <c r="H3" s="7"/>
      <c r="I3" s="5"/>
    </row>
    <row r="4" spans="1:9" x14ac:dyDescent="0.25">
      <c r="A4" s="8"/>
      <c r="B4" s="9" t="s">
        <v>2</v>
      </c>
      <c r="C4" s="10" t="s">
        <v>3</v>
      </c>
      <c r="D4" s="10"/>
      <c r="E4" s="10"/>
      <c r="F4" s="10"/>
      <c r="G4" s="10"/>
      <c r="H4" s="11"/>
      <c r="I4" s="12">
        <f>SUM(I5:I6)</f>
        <v>254649.47000000003</v>
      </c>
    </row>
    <row r="5" spans="1:9" x14ac:dyDescent="0.25">
      <c r="A5" s="13"/>
      <c r="B5" s="6" t="s">
        <v>4</v>
      </c>
      <c r="C5" s="8" t="s">
        <v>5</v>
      </c>
      <c r="D5" s="8"/>
      <c r="E5" s="8"/>
      <c r="F5" s="8"/>
      <c r="G5" s="8"/>
      <c r="H5" s="14"/>
      <c r="I5" s="15">
        <f>H23+H28+H34+H42+H57</f>
        <v>247196.47000000003</v>
      </c>
    </row>
    <row r="6" spans="1:9" x14ac:dyDescent="0.25">
      <c r="A6" s="13"/>
      <c r="B6" s="6" t="s">
        <v>6</v>
      </c>
      <c r="C6" s="8" t="s">
        <v>7</v>
      </c>
      <c r="D6" s="8"/>
      <c r="E6" s="8"/>
      <c r="F6" s="8"/>
      <c r="G6" s="8"/>
      <c r="H6" s="14"/>
      <c r="I6" s="15">
        <f>I23+I28+I34+I42+I57</f>
        <v>7453</v>
      </c>
    </row>
    <row r="7" spans="1:9" x14ac:dyDescent="0.25">
      <c r="A7" s="8"/>
      <c r="B7" s="9" t="s">
        <v>8</v>
      </c>
      <c r="C7" s="10" t="s">
        <v>9</v>
      </c>
      <c r="D7" s="10"/>
      <c r="E7" s="10"/>
      <c r="F7" s="10"/>
      <c r="G7" s="10"/>
      <c r="H7" s="11"/>
      <c r="I7" s="12">
        <f>H25+H30+H36+H45+I60</f>
        <v>6095.4419141759608</v>
      </c>
    </row>
    <row r="8" spans="1:9" x14ac:dyDescent="0.25">
      <c r="A8" s="8"/>
      <c r="B8" s="6" t="s">
        <v>10</v>
      </c>
      <c r="C8" s="8" t="s">
        <v>11</v>
      </c>
      <c r="D8" s="8"/>
      <c r="E8" s="8"/>
      <c r="F8" s="8"/>
      <c r="G8" s="8"/>
      <c r="H8" s="16"/>
      <c r="I8" s="15">
        <v>0</v>
      </c>
    </row>
    <row r="9" spans="1:9" x14ac:dyDescent="0.25">
      <c r="A9" s="13"/>
      <c r="B9" s="6" t="s">
        <v>12</v>
      </c>
      <c r="C9" s="8" t="s">
        <v>13</v>
      </c>
      <c r="D9" s="8"/>
      <c r="E9" s="8"/>
      <c r="F9" s="8"/>
      <c r="G9" s="8"/>
      <c r="H9" s="17"/>
      <c r="I9" s="15">
        <v>0</v>
      </c>
    </row>
    <row r="10" spans="1:9" x14ac:dyDescent="0.25">
      <c r="A10" s="8"/>
      <c r="B10" s="6" t="s">
        <v>14</v>
      </c>
      <c r="C10" s="18" t="s">
        <v>15</v>
      </c>
      <c r="D10" s="8"/>
      <c r="E10" s="18" t="s">
        <v>16</v>
      </c>
      <c r="F10" s="8"/>
      <c r="G10" s="8"/>
      <c r="H10" s="19"/>
      <c r="I10" s="20">
        <f>SUM(I7:I8)</f>
        <v>6095.4419141759608</v>
      </c>
    </row>
    <row r="11" spans="1:9" x14ac:dyDescent="0.25">
      <c r="A11" s="8"/>
      <c r="B11" s="6"/>
      <c r="C11" s="18" t="s">
        <v>17</v>
      </c>
      <c r="D11" s="8"/>
      <c r="E11" s="18" t="s">
        <v>18</v>
      </c>
      <c r="F11" s="8"/>
      <c r="G11" s="8"/>
      <c r="H11" s="19"/>
      <c r="I11" s="20">
        <f>SUM(I4,I9,I10)</f>
        <v>260744.91191417599</v>
      </c>
    </row>
    <row r="12" spans="1:9" ht="15.75" x14ac:dyDescent="0.25">
      <c r="A12" s="8"/>
      <c r="B12" s="6"/>
      <c r="C12" s="18" t="s">
        <v>19</v>
      </c>
      <c r="D12" s="8"/>
      <c r="E12" s="18" t="s">
        <v>20</v>
      </c>
      <c r="F12" s="21"/>
      <c r="G12" s="8"/>
      <c r="H12" s="19"/>
      <c r="I12" s="22">
        <f>SUM(I4,I9,I10)</f>
        <v>260744.91191417599</v>
      </c>
    </row>
    <row r="13" spans="1:9" x14ac:dyDescent="0.25">
      <c r="A13" s="8"/>
      <c r="B13" s="6" t="s">
        <v>21</v>
      </c>
      <c r="C13" s="8" t="s">
        <v>22</v>
      </c>
      <c r="D13" s="8"/>
      <c r="E13" s="8"/>
      <c r="F13" s="8"/>
      <c r="G13" s="8"/>
      <c r="H13" s="16"/>
      <c r="I13" s="15">
        <v>0</v>
      </c>
    </row>
    <row r="14" spans="1:9" x14ac:dyDescent="0.25">
      <c r="A14" s="8"/>
      <c r="B14" s="6"/>
      <c r="C14" s="8"/>
      <c r="D14" s="8"/>
      <c r="E14" s="23"/>
      <c r="F14" s="24"/>
      <c r="G14" s="8"/>
      <c r="H14" s="25"/>
      <c r="I14" s="26"/>
    </row>
    <row r="15" spans="1:9" x14ac:dyDescent="0.25">
      <c r="A15" s="8"/>
      <c r="B15" s="6"/>
      <c r="C15" s="18" t="s">
        <v>23</v>
      </c>
      <c r="D15" s="18"/>
      <c r="E15" s="18" t="s">
        <v>24</v>
      </c>
      <c r="F15" s="18"/>
      <c r="G15" s="18"/>
      <c r="H15" s="19"/>
      <c r="I15" s="20">
        <f>SUM(I13:I13,I12)</f>
        <v>260744.91191417599</v>
      </c>
    </row>
    <row r="16" spans="1:9" x14ac:dyDescent="0.25">
      <c r="A16" s="27"/>
      <c r="B16" s="6"/>
      <c r="C16" s="5"/>
      <c r="D16" s="5"/>
      <c r="E16" s="5"/>
      <c r="F16" s="28"/>
      <c r="G16" s="5"/>
      <c r="H16" s="29"/>
      <c r="I16" s="5"/>
    </row>
    <row r="17" spans="1:9" ht="60" x14ac:dyDescent="0.25">
      <c r="A17" s="30" t="s">
        <v>25</v>
      </c>
      <c r="B17" s="31" t="s">
        <v>26</v>
      </c>
      <c r="C17" s="31"/>
      <c r="D17" s="31"/>
      <c r="E17" s="30" t="s">
        <v>27</v>
      </c>
      <c r="F17" s="30" t="s">
        <v>28</v>
      </c>
      <c r="G17" s="30" t="s">
        <v>29</v>
      </c>
      <c r="H17" s="30" t="s">
        <v>23</v>
      </c>
      <c r="I17" s="30" t="s">
        <v>30</v>
      </c>
    </row>
    <row r="18" spans="1:9" x14ac:dyDescent="0.25">
      <c r="A18" s="32">
        <v>1</v>
      </c>
      <c r="B18" s="33" t="s">
        <v>31</v>
      </c>
      <c r="C18" s="33"/>
      <c r="D18" s="33"/>
      <c r="E18" s="34"/>
      <c r="F18" s="35"/>
      <c r="G18" s="36"/>
      <c r="H18" s="37"/>
      <c r="I18" s="38"/>
    </row>
    <row r="19" spans="1:9" x14ac:dyDescent="0.25">
      <c r="A19" s="39" t="s">
        <v>32</v>
      </c>
      <c r="B19" s="40" t="s">
        <v>33</v>
      </c>
      <c r="C19" s="40"/>
      <c r="D19" s="40"/>
      <c r="E19" s="41" t="s">
        <v>34</v>
      </c>
      <c r="F19" s="42">
        <v>135.1</v>
      </c>
      <c r="G19" s="43">
        <v>181</v>
      </c>
      <c r="H19" s="44">
        <f>F19*G19</f>
        <v>24453.1</v>
      </c>
      <c r="I19" s="44">
        <f>20.6*5</f>
        <v>103</v>
      </c>
    </row>
    <row r="20" spans="1:9" x14ac:dyDescent="0.25">
      <c r="A20" s="39" t="s">
        <v>35</v>
      </c>
      <c r="B20" s="40" t="s">
        <v>36</v>
      </c>
      <c r="C20" s="40"/>
      <c r="D20" s="40"/>
      <c r="E20" s="41" t="s">
        <v>37</v>
      </c>
      <c r="F20" s="42">
        <v>3</v>
      </c>
      <c r="G20" s="43">
        <v>29</v>
      </c>
      <c r="H20" s="44">
        <f>F20*G20</f>
        <v>87</v>
      </c>
      <c r="I20" s="44">
        <v>0</v>
      </c>
    </row>
    <row r="21" spans="1:9" x14ac:dyDescent="0.25">
      <c r="A21" s="39" t="s">
        <v>38</v>
      </c>
      <c r="B21" s="40" t="s">
        <v>39</v>
      </c>
      <c r="C21" s="40"/>
      <c r="D21" s="40"/>
      <c r="E21" s="41" t="s">
        <v>40</v>
      </c>
      <c r="F21" s="42">
        <v>1.5</v>
      </c>
      <c r="G21" s="43">
        <v>5830</v>
      </c>
      <c r="H21" s="44">
        <f>F21*G21</f>
        <v>8745</v>
      </c>
      <c r="I21" s="44">
        <f>30*5</f>
        <v>150</v>
      </c>
    </row>
    <row r="22" spans="1:9" x14ac:dyDescent="0.25">
      <c r="A22" s="39" t="s">
        <v>41</v>
      </c>
      <c r="B22" s="40" t="s">
        <v>42</v>
      </c>
      <c r="C22" s="40"/>
      <c r="D22" s="40"/>
      <c r="E22" s="41" t="s">
        <v>40</v>
      </c>
      <c r="F22" s="42">
        <f>135/1.5/2*0.1*0.1*4</f>
        <v>1.8</v>
      </c>
      <c r="G22" s="43">
        <v>5830</v>
      </c>
      <c r="H22" s="44">
        <f t="shared" ref="H22" si="0">F22*G22</f>
        <v>10494</v>
      </c>
      <c r="I22" s="44">
        <f>30*5</f>
        <v>150</v>
      </c>
    </row>
    <row r="23" spans="1:9" x14ac:dyDescent="0.25">
      <c r="A23" s="45"/>
      <c r="B23" s="46" t="s">
        <v>43</v>
      </c>
      <c r="C23" s="47"/>
      <c r="D23" s="48"/>
      <c r="E23" s="45"/>
      <c r="F23" s="42"/>
      <c r="G23" s="49"/>
      <c r="H23" s="50">
        <f>SUM(H19:H22)</f>
        <v>43779.1</v>
      </c>
      <c r="I23" s="50">
        <f>SUM(I19:I22)</f>
        <v>403</v>
      </c>
    </row>
    <row r="24" spans="1:9" x14ac:dyDescent="0.25">
      <c r="A24" s="39">
        <v>1</v>
      </c>
      <c r="B24" s="51" t="s">
        <v>44</v>
      </c>
      <c r="C24" s="51"/>
      <c r="D24" s="51"/>
      <c r="E24" s="52" t="s">
        <v>45</v>
      </c>
      <c r="F24" s="42">
        <v>9</v>
      </c>
      <c r="G24" s="53">
        <v>200</v>
      </c>
      <c r="H24" s="54">
        <f>F24*G24</f>
        <v>1800</v>
      </c>
      <c r="I24" s="54"/>
    </row>
    <row r="25" spans="1:9" x14ac:dyDescent="0.25">
      <c r="A25" s="39"/>
      <c r="B25" s="55" t="s">
        <v>9</v>
      </c>
      <c r="C25" s="56"/>
      <c r="D25" s="56"/>
      <c r="E25" s="52"/>
      <c r="F25" s="42"/>
      <c r="G25" s="53"/>
      <c r="H25" s="50">
        <f>SUM(H24:H24)</f>
        <v>1800</v>
      </c>
      <c r="I25" s="54"/>
    </row>
    <row r="26" spans="1:9" x14ac:dyDescent="0.25">
      <c r="A26" s="32" t="s">
        <v>46</v>
      </c>
      <c r="B26" s="33" t="s">
        <v>47</v>
      </c>
      <c r="C26" s="33"/>
      <c r="D26" s="33"/>
      <c r="E26" s="34"/>
      <c r="F26" s="35"/>
      <c r="G26" s="36"/>
      <c r="H26" s="37"/>
      <c r="I26" s="38"/>
    </row>
    <row r="27" spans="1:9" x14ac:dyDescent="0.25">
      <c r="A27" s="39">
        <v>1</v>
      </c>
      <c r="B27" s="40" t="s">
        <v>48</v>
      </c>
      <c r="C27" s="40"/>
      <c r="D27" s="40"/>
      <c r="E27" s="57" t="s">
        <v>40</v>
      </c>
      <c r="F27" s="42">
        <v>40</v>
      </c>
      <c r="G27" s="43">
        <v>2203</v>
      </c>
      <c r="H27" s="54">
        <f>F27*G27</f>
        <v>88120</v>
      </c>
      <c r="I27" s="54">
        <f>K42*(40/8)</f>
        <v>0</v>
      </c>
    </row>
    <row r="28" spans="1:9" x14ac:dyDescent="0.25">
      <c r="A28" s="45"/>
      <c r="B28" s="46" t="s">
        <v>43</v>
      </c>
      <c r="C28" s="47"/>
      <c r="D28" s="48"/>
      <c r="E28" s="45"/>
      <c r="F28" s="42"/>
      <c r="G28" s="49"/>
      <c r="H28" s="50">
        <f>SUM(H27:H27)</f>
        <v>88120</v>
      </c>
      <c r="I28" s="50">
        <f>SUM(I27:I27)</f>
        <v>0</v>
      </c>
    </row>
    <row r="29" spans="1:9" x14ac:dyDescent="0.25">
      <c r="A29" s="58">
        <v>1</v>
      </c>
      <c r="B29" s="40" t="s">
        <v>49</v>
      </c>
      <c r="C29" s="40"/>
      <c r="D29" s="40"/>
      <c r="E29" s="57" t="s">
        <v>50</v>
      </c>
      <c r="F29" s="42">
        <v>70.426000000000002</v>
      </c>
      <c r="G29" s="59">
        <v>682</v>
      </c>
      <c r="H29" s="54">
        <f>G29/F29</f>
        <v>9.6839235509612926</v>
      </c>
      <c r="I29" s="54"/>
    </row>
    <row r="30" spans="1:9" x14ac:dyDescent="0.25">
      <c r="A30" s="60"/>
      <c r="B30" s="55" t="s">
        <v>9</v>
      </c>
      <c r="C30" s="55"/>
      <c r="D30" s="61"/>
      <c r="E30" s="62"/>
      <c r="F30" s="42"/>
      <c r="G30" s="60"/>
      <c r="H30" s="50">
        <f>SUM(H29:H29)</f>
        <v>9.6839235509612926</v>
      </c>
      <c r="I30" s="60"/>
    </row>
    <row r="31" spans="1:9" x14ac:dyDescent="0.25">
      <c r="A31" s="32" t="s">
        <v>51</v>
      </c>
      <c r="B31" s="33" t="s">
        <v>52</v>
      </c>
      <c r="C31" s="33"/>
      <c r="D31" s="33"/>
      <c r="E31" s="34"/>
      <c r="F31" s="63"/>
      <c r="G31" s="36"/>
      <c r="H31" s="37"/>
      <c r="I31" s="38"/>
    </row>
    <row r="32" spans="1:9" x14ac:dyDescent="0.25">
      <c r="A32" s="39">
        <v>1</v>
      </c>
      <c r="B32" s="40" t="s">
        <v>53</v>
      </c>
      <c r="C32" s="40"/>
      <c r="D32" s="40"/>
      <c r="E32" s="41" t="s">
        <v>37</v>
      </c>
      <c r="F32" s="42">
        <f>6.7*6*0.75</f>
        <v>30.150000000000002</v>
      </c>
      <c r="G32" s="43">
        <v>24</v>
      </c>
      <c r="H32" s="44">
        <f>F32*G32</f>
        <v>723.6</v>
      </c>
      <c r="I32" s="44">
        <f>25*5</f>
        <v>125</v>
      </c>
    </row>
    <row r="33" spans="1:9" x14ac:dyDescent="0.25">
      <c r="A33" s="39">
        <v>2</v>
      </c>
      <c r="B33" s="40" t="s">
        <v>53</v>
      </c>
      <c r="C33" s="40"/>
      <c r="D33" s="40"/>
      <c r="E33" s="41" t="s">
        <v>37</v>
      </c>
      <c r="F33" s="42">
        <f>40*6</f>
        <v>240</v>
      </c>
      <c r="G33" s="43">
        <v>24</v>
      </c>
      <c r="H33" s="44">
        <f>F33*G33</f>
        <v>5760</v>
      </c>
      <c r="I33" s="44">
        <f>I32</f>
        <v>125</v>
      </c>
    </row>
    <row r="34" spans="1:9" x14ac:dyDescent="0.25">
      <c r="A34" s="45"/>
      <c r="B34" s="46" t="s">
        <v>43</v>
      </c>
      <c r="C34" s="47"/>
      <c r="D34" s="48"/>
      <c r="E34" s="45"/>
      <c r="F34" s="42"/>
      <c r="G34" s="49"/>
      <c r="H34" s="50">
        <f>SUM(H32:H32)</f>
        <v>723.6</v>
      </c>
      <c r="I34" s="50">
        <f>SUM(I32:I32)</f>
        <v>125</v>
      </c>
    </row>
    <row r="35" spans="1:9" x14ac:dyDescent="0.25">
      <c r="A35" s="39">
        <v>1</v>
      </c>
      <c r="B35" s="51" t="s">
        <v>54</v>
      </c>
      <c r="C35" s="51"/>
      <c r="D35" s="51"/>
      <c r="E35" s="52" t="s">
        <v>45</v>
      </c>
      <c r="F35" s="42">
        <v>5</v>
      </c>
      <c r="G35" s="53">
        <v>258</v>
      </c>
      <c r="H35" s="54">
        <f t="shared" ref="H35" si="1">F35*G35</f>
        <v>1290</v>
      </c>
      <c r="I35" s="54"/>
    </row>
    <row r="36" spans="1:9" x14ac:dyDescent="0.25">
      <c r="A36" s="60"/>
      <c r="B36" s="55" t="s">
        <v>9</v>
      </c>
      <c r="C36" s="61"/>
      <c r="D36" s="61"/>
      <c r="E36" s="60"/>
      <c r="F36" s="42"/>
      <c r="G36" s="64"/>
      <c r="H36" s="50">
        <f>SUM(H35:H35)</f>
        <v>1290</v>
      </c>
      <c r="I36" s="64"/>
    </row>
    <row r="37" spans="1:9" x14ac:dyDescent="0.25">
      <c r="A37" s="32" t="s">
        <v>55</v>
      </c>
      <c r="B37" s="33" t="s">
        <v>56</v>
      </c>
      <c r="C37" s="33"/>
      <c r="D37" s="33"/>
      <c r="E37" s="34"/>
      <c r="F37" s="63"/>
      <c r="G37" s="36"/>
      <c r="H37" s="37"/>
      <c r="I37" s="38"/>
    </row>
    <row r="38" spans="1:9" x14ac:dyDescent="0.25">
      <c r="A38" s="39">
        <v>1</v>
      </c>
      <c r="B38" s="40" t="s">
        <v>57</v>
      </c>
      <c r="C38" s="40"/>
      <c r="D38" s="40"/>
      <c r="E38" s="41" t="s">
        <v>58</v>
      </c>
      <c r="F38" s="42">
        <f>ROUND(373*1.1,0)</f>
        <v>410</v>
      </c>
      <c r="G38" s="43">
        <v>32.07</v>
      </c>
      <c r="H38" s="44">
        <f>F38*G38</f>
        <v>13148.7</v>
      </c>
      <c r="I38" s="44">
        <f>25*25+1000</f>
        <v>1625</v>
      </c>
    </row>
    <row r="39" spans="1:9" x14ac:dyDescent="0.25">
      <c r="A39" s="39">
        <v>2</v>
      </c>
      <c r="B39" s="40" t="s">
        <v>59</v>
      </c>
      <c r="C39" s="40"/>
      <c r="D39" s="40"/>
      <c r="E39" s="41" t="s">
        <v>40</v>
      </c>
      <c r="F39" s="42">
        <v>3</v>
      </c>
      <c r="G39" s="43">
        <v>2136</v>
      </c>
      <c r="H39" s="44">
        <f>F39*G39</f>
        <v>6408</v>
      </c>
      <c r="I39" s="44">
        <f>4*600</f>
        <v>2400</v>
      </c>
    </row>
    <row r="40" spans="1:9" x14ac:dyDescent="0.25">
      <c r="A40" s="39">
        <v>3</v>
      </c>
      <c r="B40" s="40" t="s">
        <v>60</v>
      </c>
      <c r="C40" s="40"/>
      <c r="D40" s="40"/>
      <c r="E40" s="41" t="s">
        <v>37</v>
      </c>
      <c r="F40" s="42">
        <f>0.75*47*0.3*30</f>
        <v>317.25</v>
      </c>
      <c r="G40" s="43">
        <v>24</v>
      </c>
      <c r="H40" s="44">
        <f>F40*G40</f>
        <v>7614</v>
      </c>
      <c r="I40" s="44">
        <f>30*5</f>
        <v>150</v>
      </c>
    </row>
    <row r="41" spans="1:9" x14ac:dyDescent="0.25">
      <c r="A41" s="39">
        <v>4</v>
      </c>
      <c r="B41" s="40" t="s">
        <v>61</v>
      </c>
      <c r="C41" s="40"/>
      <c r="D41" s="40"/>
      <c r="E41" s="41" t="s">
        <v>40</v>
      </c>
      <c r="F41" s="42">
        <f>0.75*47*0.3</f>
        <v>10.574999999999999</v>
      </c>
      <c r="G41" s="43">
        <v>2380</v>
      </c>
      <c r="H41" s="44">
        <f t="shared" ref="H41" si="2">F41*G41</f>
        <v>25168.5</v>
      </c>
      <c r="I41" s="44">
        <f>25*30*5</f>
        <v>3750</v>
      </c>
    </row>
    <row r="42" spans="1:9" x14ac:dyDescent="0.25">
      <c r="A42" s="45"/>
      <c r="B42" s="46" t="s">
        <v>43</v>
      </c>
      <c r="C42" s="47"/>
      <c r="D42" s="48"/>
      <c r="E42" s="45"/>
      <c r="F42" s="42"/>
      <c r="G42" s="49"/>
      <c r="H42" s="50">
        <f>SUM(H38:H41)</f>
        <v>52339.199999999997</v>
      </c>
      <c r="I42" s="50">
        <f>SUM(I38:I40)</f>
        <v>4175</v>
      </c>
    </row>
    <row r="43" spans="1:9" x14ac:dyDescent="0.25">
      <c r="A43" s="39">
        <v>5</v>
      </c>
      <c r="B43" s="51" t="s">
        <v>62</v>
      </c>
      <c r="C43" s="51"/>
      <c r="D43" s="51"/>
      <c r="E43" s="52" t="s">
        <v>45</v>
      </c>
      <c r="F43" s="42">
        <v>8</v>
      </c>
      <c r="G43" s="53">
        <v>230</v>
      </c>
      <c r="H43" s="54">
        <f>F43*G43</f>
        <v>1840</v>
      </c>
      <c r="I43" s="54"/>
    </row>
    <row r="44" spans="1:9" x14ac:dyDescent="0.25">
      <c r="A44" s="39">
        <v>6</v>
      </c>
      <c r="B44" s="51" t="s">
        <v>63</v>
      </c>
      <c r="C44" s="51"/>
      <c r="D44" s="51"/>
      <c r="E44" s="52" t="s">
        <v>40</v>
      </c>
      <c r="F44" s="42">
        <f>0.1285*10.575</f>
        <v>1.3588875</v>
      </c>
      <c r="G44" s="53">
        <v>46.75</v>
      </c>
      <c r="H44" s="54">
        <f t="shared" ref="H44" si="3">F44*G44</f>
        <v>63.527990625000001</v>
      </c>
      <c r="I44" s="54"/>
    </row>
    <row r="45" spans="1:9" x14ac:dyDescent="0.25">
      <c r="A45" s="60"/>
      <c r="B45" s="55" t="s">
        <v>9</v>
      </c>
      <c r="C45" s="61"/>
      <c r="D45" s="61"/>
      <c r="E45" s="60"/>
      <c r="F45" s="42"/>
      <c r="G45" s="64"/>
      <c r="H45" s="50">
        <f>SUM(H43:H44)</f>
        <v>1903.527990625</v>
      </c>
      <c r="I45" s="64"/>
    </row>
    <row r="46" spans="1:9" x14ac:dyDescent="0.25">
      <c r="A46" s="32" t="s">
        <v>64</v>
      </c>
      <c r="B46" s="33" t="s">
        <v>65</v>
      </c>
      <c r="C46" s="33"/>
      <c r="D46" s="33"/>
      <c r="E46" s="34"/>
      <c r="F46" s="63"/>
      <c r="G46" s="36"/>
      <c r="H46" s="37"/>
      <c r="I46" s="38"/>
    </row>
    <row r="47" spans="1:9" x14ac:dyDescent="0.25">
      <c r="A47" s="39">
        <v>1</v>
      </c>
      <c r="B47" s="40" t="s">
        <v>66</v>
      </c>
      <c r="C47" s="40"/>
      <c r="D47" s="40"/>
      <c r="E47" s="41" t="s">
        <v>67</v>
      </c>
      <c r="F47" s="42">
        <v>25</v>
      </c>
      <c r="G47" s="43">
        <v>88.51</v>
      </c>
      <c r="H47" s="44">
        <f>F47*G47</f>
        <v>2212.75</v>
      </c>
      <c r="I47" s="44">
        <f>25*5</f>
        <v>125</v>
      </c>
    </row>
    <row r="48" spans="1:9" x14ac:dyDescent="0.25">
      <c r="A48" s="39">
        <v>2</v>
      </c>
      <c r="B48" s="40" t="s">
        <v>68</v>
      </c>
      <c r="C48" s="40"/>
      <c r="D48" s="40"/>
      <c r="E48" s="41" t="s">
        <v>58</v>
      </c>
      <c r="F48" s="42">
        <v>10</v>
      </c>
      <c r="G48" s="43">
        <v>49.91</v>
      </c>
      <c r="H48" s="44">
        <f>F48*G48</f>
        <v>499.09999999999997</v>
      </c>
      <c r="I48" s="44">
        <v>0</v>
      </c>
    </row>
    <row r="49" spans="1:9" x14ac:dyDescent="0.25">
      <c r="A49" s="39">
        <v>3</v>
      </c>
      <c r="B49" s="40" t="s">
        <v>69</v>
      </c>
      <c r="C49" s="40"/>
      <c r="D49" s="40"/>
      <c r="E49" s="41" t="s">
        <v>58</v>
      </c>
      <c r="F49" s="42">
        <v>4</v>
      </c>
      <c r="G49" s="43">
        <v>39</v>
      </c>
      <c r="H49" s="44">
        <f>F49*G49</f>
        <v>156</v>
      </c>
      <c r="I49" s="44">
        <v>0</v>
      </c>
    </row>
    <row r="50" spans="1:9" x14ac:dyDescent="0.25">
      <c r="A50" s="39">
        <v>4</v>
      </c>
      <c r="B50" s="40" t="s">
        <v>70</v>
      </c>
      <c r="C50" s="40"/>
      <c r="D50" s="40"/>
      <c r="E50" s="41" t="s">
        <v>58</v>
      </c>
      <c r="F50" s="42">
        <v>4</v>
      </c>
      <c r="G50" s="43">
        <v>94</v>
      </c>
      <c r="H50" s="44">
        <f t="shared" ref="H50" si="4">F50*G50</f>
        <v>376</v>
      </c>
      <c r="I50" s="44">
        <v>0</v>
      </c>
    </row>
    <row r="51" spans="1:9" x14ac:dyDescent="0.25">
      <c r="A51" s="39">
        <v>5</v>
      </c>
      <c r="B51" s="40" t="s">
        <v>71</v>
      </c>
      <c r="C51" s="40"/>
      <c r="D51" s="40"/>
      <c r="E51" s="41" t="s">
        <v>58</v>
      </c>
      <c r="F51" s="42">
        <v>1</v>
      </c>
      <c r="G51" s="43">
        <v>75.319999999999993</v>
      </c>
      <c r="H51" s="44">
        <f>F51*G51</f>
        <v>75.319999999999993</v>
      </c>
      <c r="I51" s="44">
        <v>0</v>
      </c>
    </row>
    <row r="52" spans="1:9" x14ac:dyDescent="0.25">
      <c r="A52" s="39">
        <v>6</v>
      </c>
      <c r="B52" s="40" t="s">
        <v>72</v>
      </c>
      <c r="C52" s="40"/>
      <c r="D52" s="40"/>
      <c r="E52" s="41" t="s">
        <v>40</v>
      </c>
      <c r="F52" s="42">
        <v>4</v>
      </c>
      <c r="G52" s="43">
        <v>363</v>
      </c>
      <c r="H52" s="44">
        <f>F52*G52</f>
        <v>1452</v>
      </c>
      <c r="I52" s="44">
        <f>35*25*2</f>
        <v>1750</v>
      </c>
    </row>
    <row r="53" spans="1:9" x14ac:dyDescent="0.25">
      <c r="A53" s="39">
        <v>7</v>
      </c>
      <c r="B53" s="40" t="s">
        <v>73</v>
      </c>
      <c r="C53" s="40"/>
      <c r="D53" s="40"/>
      <c r="E53" s="41" t="s">
        <v>58</v>
      </c>
      <c r="F53" s="42">
        <f>200/6*1.2</f>
        <v>40</v>
      </c>
      <c r="G53" s="43">
        <v>177.16</v>
      </c>
      <c r="H53" s="44">
        <f>F53*G53</f>
        <v>7086.4</v>
      </c>
      <c r="I53" s="44">
        <f>25*25</f>
        <v>625</v>
      </c>
    </row>
    <row r="54" spans="1:9" x14ac:dyDescent="0.25">
      <c r="A54" s="39">
        <v>8</v>
      </c>
      <c r="B54" s="40" t="s">
        <v>74</v>
      </c>
      <c r="C54" s="40"/>
      <c r="D54" s="40"/>
      <c r="E54" s="41" t="s">
        <v>34</v>
      </c>
      <c r="F54" s="42">
        <f>45*1</f>
        <v>45</v>
      </c>
      <c r="G54" s="43">
        <v>350</v>
      </c>
      <c r="H54" s="44">
        <f t="shared" ref="H54:H55" si="5">F54*G54</f>
        <v>15750</v>
      </c>
      <c r="I54" s="44">
        <f>25*5</f>
        <v>125</v>
      </c>
    </row>
    <row r="55" spans="1:9" x14ac:dyDescent="0.25">
      <c r="A55" s="39">
        <v>9</v>
      </c>
      <c r="B55" s="40" t="s">
        <v>75</v>
      </c>
      <c r="C55" s="40"/>
      <c r="D55" s="40"/>
      <c r="E55" s="41" t="s">
        <v>34</v>
      </c>
      <c r="F55" s="42">
        <v>5</v>
      </c>
      <c r="G55" s="43">
        <v>162.19</v>
      </c>
      <c r="H55" s="44">
        <f t="shared" si="5"/>
        <v>810.95</v>
      </c>
      <c r="I55" s="44">
        <f>5*25</f>
        <v>125</v>
      </c>
    </row>
    <row r="56" spans="1:9" x14ac:dyDescent="0.25">
      <c r="A56" s="39">
        <v>10</v>
      </c>
      <c r="B56" s="40" t="s">
        <v>48</v>
      </c>
      <c r="C56" s="40"/>
      <c r="D56" s="40"/>
      <c r="E56" s="57" t="s">
        <v>40</v>
      </c>
      <c r="F56" s="42">
        <v>15.35</v>
      </c>
      <c r="G56" s="43">
        <v>2203</v>
      </c>
      <c r="H56" s="44">
        <f>F56*G56</f>
        <v>33816.049999999996</v>
      </c>
      <c r="I56" s="44">
        <f>K42*4</f>
        <v>0</v>
      </c>
    </row>
    <row r="57" spans="1:9" x14ac:dyDescent="0.25">
      <c r="A57" s="45"/>
      <c r="B57" s="46" t="s">
        <v>43</v>
      </c>
      <c r="C57" s="47"/>
      <c r="D57" s="48"/>
      <c r="E57" s="45"/>
      <c r="F57" s="42"/>
      <c r="G57" s="49"/>
      <c r="H57" s="50">
        <f>SUM(H47:H56)</f>
        <v>62234.569999999992</v>
      </c>
      <c r="I57" s="50">
        <f>SUM(I47:I56)</f>
        <v>2750</v>
      </c>
    </row>
    <row r="58" spans="1:9" x14ac:dyDescent="0.25">
      <c r="A58" s="39">
        <v>1</v>
      </c>
      <c r="B58" s="40" t="s">
        <v>76</v>
      </c>
      <c r="C58" s="40"/>
      <c r="D58" s="40"/>
      <c r="E58" s="41" t="s">
        <v>45</v>
      </c>
      <c r="F58" s="42">
        <v>1</v>
      </c>
      <c r="G58" s="43">
        <v>632.23</v>
      </c>
      <c r="H58" s="44">
        <f>F58*G58</f>
        <v>632.23</v>
      </c>
      <c r="I58" s="44"/>
    </row>
    <row r="59" spans="1:9" x14ac:dyDescent="0.25">
      <c r="A59" s="39">
        <v>2</v>
      </c>
      <c r="B59" s="40" t="s">
        <v>49</v>
      </c>
      <c r="C59" s="40"/>
      <c r="D59" s="40"/>
      <c r="E59" s="41" t="s">
        <v>45</v>
      </c>
      <c r="F59" s="42">
        <v>1</v>
      </c>
      <c r="G59" s="43">
        <v>460</v>
      </c>
      <c r="H59" s="44">
        <f>F59*G59</f>
        <v>460</v>
      </c>
      <c r="I59" s="44"/>
    </row>
    <row r="60" spans="1:9" x14ac:dyDescent="0.25">
      <c r="A60" s="60"/>
      <c r="B60" s="60"/>
      <c r="C60" s="55" t="s">
        <v>9</v>
      </c>
      <c r="D60" s="61"/>
      <c r="E60" s="61"/>
      <c r="F60" s="60"/>
      <c r="G60" s="42"/>
      <c r="H60" s="64"/>
      <c r="I60" s="50">
        <f>SUM(H58:H59)</f>
        <v>1092.23</v>
      </c>
    </row>
    <row r="61" spans="1:9" x14ac:dyDescent="0.25">
      <c r="A61" s="65"/>
      <c r="B61" s="65"/>
      <c r="C61" s="65"/>
      <c r="D61" s="65"/>
      <c r="E61" s="65"/>
      <c r="F61" s="65"/>
      <c r="G61" s="42"/>
      <c r="H61" s="65"/>
      <c r="I61" s="65"/>
    </row>
    <row r="62" spans="1:9" x14ac:dyDescent="0.25">
      <c r="A62" s="66"/>
      <c r="B62" s="68"/>
      <c r="C62" s="66"/>
      <c r="D62" s="66"/>
      <c r="E62" s="67"/>
      <c r="F62" s="67"/>
      <c r="G62" s="67"/>
      <c r="H62" s="67"/>
      <c r="I62" s="67"/>
    </row>
    <row r="63" spans="1:9" x14ac:dyDescent="0.25">
      <c r="A63" s="66"/>
      <c r="B63" s="68"/>
      <c r="C63" s="66"/>
      <c r="D63" s="66"/>
      <c r="E63" s="67"/>
      <c r="F63" s="67"/>
      <c r="G63" s="67"/>
      <c r="H63" s="67"/>
      <c r="I63" s="67"/>
    </row>
    <row r="64" spans="1:9" x14ac:dyDescent="0.25">
      <c r="A64" s="66"/>
      <c r="B64" s="68"/>
      <c r="C64" s="66"/>
      <c r="D64" s="66"/>
      <c r="E64" s="67"/>
      <c r="F64" s="67"/>
      <c r="G64" s="67"/>
      <c r="H64" s="67"/>
      <c r="I64" s="67"/>
    </row>
    <row r="65" spans="1:9" x14ac:dyDescent="0.25">
      <c r="A65" s="67"/>
      <c r="B65" s="67"/>
      <c r="C65" s="67"/>
      <c r="D65" s="67"/>
      <c r="E65" s="67"/>
      <c r="F65" s="67"/>
      <c r="G65" s="67"/>
      <c r="H65" s="67"/>
      <c r="I65" s="67"/>
    </row>
    <row r="66" spans="1:9" x14ac:dyDescent="0.25">
      <c r="A66" s="67"/>
      <c r="B66" s="67"/>
      <c r="C66" s="67"/>
      <c r="D66" s="67"/>
      <c r="E66" s="67"/>
      <c r="F66" s="67"/>
      <c r="G66" s="67"/>
      <c r="H66" s="67"/>
      <c r="I66" s="67"/>
    </row>
    <row r="67" spans="1:9" x14ac:dyDescent="0.25">
      <c r="A67" s="67"/>
      <c r="B67" s="67"/>
      <c r="C67" s="67"/>
      <c r="D67" s="67"/>
      <c r="E67" s="67"/>
      <c r="F67" s="67"/>
      <c r="G67" s="67"/>
      <c r="H67" s="67"/>
      <c r="I67" s="67"/>
    </row>
    <row r="68" spans="1:9" x14ac:dyDescent="0.25">
      <c r="A68" s="67"/>
      <c r="B68" s="67"/>
      <c r="C68" s="67"/>
      <c r="D68" s="67"/>
      <c r="E68" s="67"/>
      <c r="F68" s="67"/>
      <c r="G68" s="67"/>
      <c r="H68" s="67"/>
      <c r="I68" s="67"/>
    </row>
    <row r="69" spans="1:9" x14ac:dyDescent="0.25">
      <c r="E69" s="67"/>
      <c r="F69" s="67"/>
      <c r="G69" s="67"/>
      <c r="H69" s="67"/>
      <c r="I69" s="67"/>
    </row>
    <row r="70" spans="1:9" x14ac:dyDescent="0.25">
      <c r="E70" s="67"/>
      <c r="F70" s="67"/>
      <c r="G70" s="67"/>
      <c r="H70" s="67"/>
      <c r="I70" s="67"/>
    </row>
    <row r="71" spans="1:9" x14ac:dyDescent="0.25">
      <c r="E71" s="67"/>
      <c r="F71" s="67"/>
      <c r="G71" s="67"/>
      <c r="H71" s="67"/>
      <c r="I71" s="67"/>
    </row>
    <row r="72" spans="1:9" x14ac:dyDescent="0.25">
      <c r="E72" s="67"/>
      <c r="F72" s="67"/>
      <c r="G72" s="67"/>
      <c r="H72" s="67"/>
      <c r="I72" s="67"/>
    </row>
  </sheetData>
  <mergeCells count="36">
    <mergeCell ref="B53:D53"/>
    <mergeCell ref="B54:D54"/>
    <mergeCell ref="B55:D55"/>
    <mergeCell ref="B56:D56"/>
    <mergeCell ref="B58:D58"/>
    <mergeCell ref="B59:D59"/>
    <mergeCell ref="B47:D47"/>
    <mergeCell ref="B48:D48"/>
    <mergeCell ref="B49:D49"/>
    <mergeCell ref="B50:D50"/>
    <mergeCell ref="B51:D51"/>
    <mergeCell ref="B52:D52"/>
    <mergeCell ref="B39:D39"/>
    <mergeCell ref="B40:D40"/>
    <mergeCell ref="B41:D41"/>
    <mergeCell ref="B43:D43"/>
    <mergeCell ref="B44:D44"/>
    <mergeCell ref="B46:D46"/>
    <mergeCell ref="B31:D31"/>
    <mergeCell ref="B32:D32"/>
    <mergeCell ref="B33:D33"/>
    <mergeCell ref="B35:D35"/>
    <mergeCell ref="B37:D37"/>
    <mergeCell ref="B38:D38"/>
    <mergeCell ref="B21:D21"/>
    <mergeCell ref="B22:D22"/>
    <mergeCell ref="B24:D24"/>
    <mergeCell ref="B26:D26"/>
    <mergeCell ref="B27:D27"/>
    <mergeCell ref="B29:D29"/>
    <mergeCell ref="B1:I1"/>
    <mergeCell ref="B2:I2"/>
    <mergeCell ref="B17:D17"/>
    <mergeCell ref="B18:D18"/>
    <mergeCell ref="B19:D19"/>
    <mergeCell ref="B20:D20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</dc:creator>
  <cp:lastModifiedBy>Tomas</cp:lastModifiedBy>
  <cp:lastPrinted>2017-05-17T12:16:39Z</cp:lastPrinted>
  <dcterms:created xsi:type="dcterms:W3CDTF">2017-05-17T12:16:27Z</dcterms:created>
  <dcterms:modified xsi:type="dcterms:W3CDTF">2017-05-17T12:17:05Z</dcterms:modified>
</cp:coreProperties>
</file>