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orufka\Desktop\dp_final\"/>
    </mc:Choice>
  </mc:AlternateContent>
  <bookViews>
    <workbookView xWindow="0" yWindow="0" windowWidth="28800" windowHeight="12300"/>
  </bookViews>
  <sheets>
    <sheet name="Úvodní list" sheetId="7" r:id="rId1"/>
    <sheet name="Zadání" sheetId="1" r:id="rId2"/>
    <sheet name="Produkce energie" sheetId="3" r:id="rId3"/>
    <sheet name="Úvěr" sheetId="6" r:id="rId4"/>
    <sheet name="Cash flow" sheetId="4" r:id="rId5"/>
    <sheet name="CA ZB teplo" sheetId="8" r:id="rId6"/>
    <sheet name="CA NPV FCFF" sheetId="10" r:id="rId7"/>
  </sheets>
  <definedNames>
    <definedName name="solver_adj" localSheetId="0" hidden="1">'Úvodní list'!$G$5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'Úvodní list'!$C$12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'Úvodní list'!$C$12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4" l="1"/>
  <c r="B10" i="3"/>
  <c r="B9" i="3"/>
  <c r="B8" i="3"/>
  <c r="B6" i="3"/>
  <c r="B5" i="3"/>
  <c r="B4" i="3"/>
  <c r="B3" i="3"/>
  <c r="D61" i="8" l="1"/>
  <c r="D62" i="8" s="1"/>
  <c r="D63" i="8" s="1"/>
  <c r="D64" i="8" s="1"/>
  <c r="D65" i="8" s="1"/>
  <c r="D66" i="8" s="1"/>
  <c r="D67" i="8" s="1"/>
  <c r="D68" i="8" s="1"/>
  <c r="D69" i="8" s="1"/>
  <c r="D70" i="8" s="1"/>
  <c r="D71" i="8" s="1"/>
  <c r="D72" i="8" s="1"/>
  <c r="D73" i="8" s="1"/>
  <c r="D74" i="8" s="1"/>
  <c r="D75" i="8" s="1"/>
  <c r="D76" i="8" s="1"/>
  <c r="D77" i="8" s="1"/>
  <c r="D78" i="8" s="1"/>
  <c r="D79" i="8" s="1"/>
  <c r="D80" i="8" s="1"/>
  <c r="D81" i="8" s="1"/>
  <c r="D82" i="8" s="1"/>
  <c r="D83" i="8" s="1"/>
  <c r="D84" i="8" s="1"/>
  <c r="D85" i="8" s="1"/>
  <c r="D86" i="8" s="1"/>
  <c r="D87" i="8" s="1"/>
  <c r="D88" i="8" s="1"/>
  <c r="D89" i="8" s="1"/>
  <c r="D90" i="8" s="1"/>
  <c r="D91" i="8" s="1"/>
  <c r="D92" i="8" s="1"/>
  <c r="D93" i="8" s="1"/>
  <c r="D94" i="8" s="1"/>
  <c r="D95" i="8" s="1"/>
  <c r="D96" i="8" s="1"/>
  <c r="D97" i="8" s="1"/>
  <c r="D98" i="8" s="1"/>
  <c r="D99" i="8" s="1"/>
  <c r="D100" i="8" s="1"/>
  <c r="D101" i="8" s="1"/>
  <c r="D102" i="8" s="1"/>
  <c r="D103" i="8" s="1"/>
  <c r="D104" i="8" s="1"/>
  <c r="D105" i="8" s="1"/>
  <c r="D106" i="8" s="1"/>
  <c r="D107" i="8" s="1"/>
  <c r="D108" i="8" s="1"/>
  <c r="D109" i="8" s="1"/>
  <c r="D110" i="8" s="1"/>
  <c r="D111" i="8" s="1"/>
  <c r="B15" i="4" l="1"/>
  <c r="B14" i="4"/>
  <c r="B13" i="4"/>
  <c r="B12" i="4"/>
  <c r="B11" i="4"/>
  <c r="B7" i="4"/>
  <c r="B6" i="4"/>
  <c r="B5" i="4"/>
  <c r="B4" i="4"/>
  <c r="B3" i="4"/>
  <c r="D15" i="4" l="1"/>
  <c r="F15" i="4" l="1"/>
  <c r="G15" i="4" s="1"/>
  <c r="H15" i="4" s="1"/>
  <c r="I15" i="4" s="1"/>
  <c r="J15" i="4" s="1"/>
  <c r="K15" i="4" s="1"/>
  <c r="L15" i="4" s="1"/>
  <c r="M15" i="4" s="1"/>
  <c r="N15" i="4" s="1"/>
  <c r="O15" i="4" s="1"/>
  <c r="P15" i="4" s="1"/>
  <c r="Q15" i="4" s="1"/>
  <c r="R15" i="4" s="1"/>
  <c r="S15" i="4" s="1"/>
  <c r="T15" i="4" s="1"/>
  <c r="U15" i="4" s="1"/>
  <c r="V15" i="4" s="1"/>
  <c r="W15" i="4" s="1"/>
  <c r="B26" i="1"/>
  <c r="B38" i="1"/>
  <c r="B4" i="1" l="1"/>
  <c r="B5" i="1" s="1"/>
  <c r="C27" i="4" s="1"/>
  <c r="V25" i="4" l="1"/>
  <c r="U20" i="4"/>
  <c r="S25" i="4"/>
  <c r="W25" i="4"/>
  <c r="V20" i="4"/>
  <c r="T25" i="4"/>
  <c r="S20" i="4"/>
  <c r="W20" i="4"/>
  <c r="U25" i="4"/>
  <c r="T20" i="4"/>
  <c r="B2" i="6"/>
  <c r="G20" i="4"/>
  <c r="O25" i="4"/>
  <c r="G25" i="4"/>
  <c r="E25" i="4"/>
  <c r="K25" i="4"/>
  <c r="R20" i="4"/>
  <c r="J20" i="4"/>
  <c r="Q25" i="4"/>
  <c r="M25" i="4"/>
  <c r="I25" i="4"/>
  <c r="D20" i="4"/>
  <c r="P20" i="4"/>
  <c r="L20" i="4"/>
  <c r="H20" i="4"/>
  <c r="N20" i="4"/>
  <c r="F20" i="4"/>
  <c r="R25" i="4"/>
  <c r="N25" i="4"/>
  <c r="J25" i="4"/>
  <c r="F25" i="4"/>
  <c r="Q20" i="4"/>
  <c r="M20" i="4"/>
  <c r="I20" i="4"/>
  <c r="D25" i="4"/>
  <c r="P25" i="4"/>
  <c r="L25" i="4"/>
  <c r="H25" i="4"/>
  <c r="E20" i="4"/>
  <c r="O20" i="4"/>
  <c r="K20" i="4"/>
  <c r="G5" i="6" l="1"/>
  <c r="K5" i="6"/>
  <c r="O5" i="6"/>
  <c r="S5" i="6"/>
  <c r="C5" i="6"/>
  <c r="D5" i="6"/>
  <c r="H5" i="6"/>
  <c r="L5" i="6"/>
  <c r="P5" i="6"/>
  <c r="T5" i="6"/>
  <c r="E5" i="6"/>
  <c r="I5" i="6"/>
  <c r="M5" i="6"/>
  <c r="Q5" i="6"/>
  <c r="U5" i="6"/>
  <c r="C3" i="6"/>
  <c r="F5" i="6"/>
  <c r="J5" i="6"/>
  <c r="N5" i="6"/>
  <c r="R5" i="6"/>
  <c r="V5" i="6"/>
  <c r="C26" i="4"/>
  <c r="C4" i="6" l="1"/>
  <c r="C19" i="4"/>
  <c r="C21" i="4" s="1"/>
  <c r="D14" i="4"/>
  <c r="E14" i="4" s="1"/>
  <c r="F14" i="4" s="1"/>
  <c r="G14" i="4" s="1"/>
  <c r="H14" i="4" s="1"/>
  <c r="I14" i="4" s="1"/>
  <c r="J14" i="4" s="1"/>
  <c r="K14" i="4" s="1"/>
  <c r="L14" i="4" s="1"/>
  <c r="M14" i="4" s="1"/>
  <c r="N14" i="4" s="1"/>
  <c r="O14" i="4" s="1"/>
  <c r="P14" i="4" s="1"/>
  <c r="Q14" i="4" s="1"/>
  <c r="R14" i="4" s="1"/>
  <c r="S14" i="4" s="1"/>
  <c r="T14" i="4" s="1"/>
  <c r="U14" i="4" s="1"/>
  <c r="V14" i="4" s="1"/>
  <c r="W14" i="4" s="1"/>
  <c r="D13" i="4"/>
  <c r="E13" i="4" s="1"/>
  <c r="F13" i="4" s="1"/>
  <c r="G13" i="4" s="1"/>
  <c r="H13" i="4" s="1"/>
  <c r="I13" i="4" s="1"/>
  <c r="J13" i="4" s="1"/>
  <c r="K13" i="4" s="1"/>
  <c r="L13" i="4" s="1"/>
  <c r="M13" i="4" s="1"/>
  <c r="N13" i="4" s="1"/>
  <c r="O13" i="4" s="1"/>
  <c r="P13" i="4" s="1"/>
  <c r="Q13" i="4" s="1"/>
  <c r="R13" i="4" s="1"/>
  <c r="S13" i="4" s="1"/>
  <c r="T13" i="4" s="1"/>
  <c r="U13" i="4" s="1"/>
  <c r="V13" i="4" s="1"/>
  <c r="W13" i="4" s="1"/>
  <c r="D12" i="4"/>
  <c r="E12" i="4" s="1"/>
  <c r="F12" i="4" s="1"/>
  <c r="G12" i="4" s="1"/>
  <c r="H12" i="4" s="1"/>
  <c r="I12" i="4" s="1"/>
  <c r="J12" i="4" s="1"/>
  <c r="K12" i="4" s="1"/>
  <c r="L12" i="4" s="1"/>
  <c r="M12" i="4" s="1"/>
  <c r="N12" i="4" s="1"/>
  <c r="O12" i="4" s="1"/>
  <c r="P12" i="4" s="1"/>
  <c r="Q12" i="4" s="1"/>
  <c r="R12" i="4" s="1"/>
  <c r="S12" i="4" s="1"/>
  <c r="T12" i="4" s="1"/>
  <c r="U12" i="4" s="1"/>
  <c r="V12" i="4" s="1"/>
  <c r="W12" i="4" s="1"/>
  <c r="D11" i="4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Q11" i="4" s="1"/>
  <c r="R11" i="4" s="1"/>
  <c r="S11" i="4" s="1"/>
  <c r="T11" i="4" s="1"/>
  <c r="U11" i="4" s="1"/>
  <c r="V11" i="4" s="1"/>
  <c r="W11" i="4" s="1"/>
  <c r="D10" i="4"/>
  <c r="E10" i="4" s="1"/>
  <c r="F10" i="4" s="1"/>
  <c r="G10" i="4" s="1"/>
  <c r="H10" i="4" s="1"/>
  <c r="I10" i="4" s="1"/>
  <c r="J10" i="4" s="1"/>
  <c r="K10" i="4" s="1"/>
  <c r="L10" i="4" s="1"/>
  <c r="M10" i="4" s="1"/>
  <c r="N10" i="4" s="1"/>
  <c r="O10" i="4" s="1"/>
  <c r="P10" i="4" s="1"/>
  <c r="Q10" i="4" s="1"/>
  <c r="R10" i="4" s="1"/>
  <c r="S10" i="4" s="1"/>
  <c r="T10" i="4" s="1"/>
  <c r="U10" i="4" s="1"/>
  <c r="V10" i="4" s="1"/>
  <c r="W10" i="4" s="1"/>
  <c r="C23" i="4" l="1"/>
  <c r="C22" i="4"/>
  <c r="C24" i="4" l="1"/>
  <c r="C28" i="4" s="1"/>
  <c r="C30" i="4" s="1"/>
  <c r="C31" i="4" s="1"/>
  <c r="B20" i="1"/>
  <c r="D19" i="4" l="1"/>
  <c r="B27" i="1"/>
  <c r="D26" i="4" l="1"/>
  <c r="C2" i="6" l="1"/>
  <c r="D3" i="6" l="1"/>
  <c r="E19" i="4" s="1"/>
  <c r="D4" i="6" l="1"/>
  <c r="E26" i="4" s="1"/>
  <c r="D2" i="6" l="1"/>
  <c r="E3" i="6" s="1"/>
  <c r="F19" i="4" s="1"/>
  <c r="E4" i="6" l="1"/>
  <c r="F26" i="4" s="1"/>
  <c r="E2" i="6" l="1"/>
  <c r="F3" i="6" s="1"/>
  <c r="G19" i="4" s="1"/>
  <c r="F4" i="6" l="1"/>
  <c r="G26" i="4" s="1"/>
  <c r="F2" i="6" l="1"/>
  <c r="G3" i="6" s="1"/>
  <c r="H19" i="4" s="1"/>
  <c r="G4" i="6" l="1"/>
  <c r="H26" i="4" s="1"/>
  <c r="G2" i="6" l="1"/>
  <c r="D7" i="4"/>
  <c r="E7" i="4" l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H3" i="6"/>
  <c r="I19" i="4" s="1"/>
  <c r="B11" i="3"/>
  <c r="D5" i="4" l="1"/>
  <c r="E5" i="4" s="1"/>
  <c r="F5" i="4" s="1"/>
  <c r="G5" i="4" s="1"/>
  <c r="H5" i="4" s="1"/>
  <c r="I5" i="4" s="1"/>
  <c r="J5" i="4" s="1"/>
  <c r="K5" i="4" s="1"/>
  <c r="L5" i="4" s="1"/>
  <c r="M5" i="4" s="1"/>
  <c r="N5" i="4" s="1"/>
  <c r="O5" i="4" s="1"/>
  <c r="P5" i="4" s="1"/>
  <c r="Q5" i="4" s="1"/>
  <c r="R5" i="4" s="1"/>
  <c r="S5" i="4" s="1"/>
  <c r="T5" i="4" s="1"/>
  <c r="U5" i="4" s="1"/>
  <c r="V5" i="4" s="1"/>
  <c r="W5" i="4" s="1"/>
  <c r="D6" i="4"/>
  <c r="E6" i="4" s="1"/>
  <c r="F6" i="4" s="1"/>
  <c r="G6" i="4" s="1"/>
  <c r="H6" i="4" s="1"/>
  <c r="I6" i="4" s="1"/>
  <c r="J6" i="4" s="1"/>
  <c r="K6" i="4" s="1"/>
  <c r="L6" i="4" s="1"/>
  <c r="M6" i="4" s="1"/>
  <c r="N6" i="4" s="1"/>
  <c r="O6" i="4" s="1"/>
  <c r="P6" i="4" s="1"/>
  <c r="Q6" i="4" s="1"/>
  <c r="R6" i="4" s="1"/>
  <c r="S6" i="4" s="1"/>
  <c r="T6" i="4" s="1"/>
  <c r="U6" i="4" s="1"/>
  <c r="V6" i="4" s="1"/>
  <c r="W6" i="4" s="1"/>
  <c r="H4" i="6"/>
  <c r="I26" i="4" s="1"/>
  <c r="H2" i="6" l="1"/>
  <c r="I3" i="6" s="1"/>
  <c r="J19" i="4" s="1"/>
  <c r="I4" i="6" l="1"/>
  <c r="J26" i="4" s="1"/>
  <c r="I2" i="6" l="1"/>
  <c r="J3" i="6" l="1"/>
  <c r="J4" i="6" l="1"/>
  <c r="K26" i="4" s="1"/>
  <c r="K19" i="4"/>
  <c r="A11" i="4"/>
  <c r="A12" i="4"/>
  <c r="A14" i="4"/>
  <c r="A15" i="4"/>
  <c r="A10" i="4"/>
  <c r="J2" i="6" l="1"/>
  <c r="K3" i="6" s="1"/>
  <c r="L19" i="4" s="1"/>
  <c r="K4" i="6" l="1"/>
  <c r="L26" i="4" s="1"/>
  <c r="B13" i="1"/>
  <c r="D3" i="4" l="1"/>
  <c r="D4" i="4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U4" i="4" s="1"/>
  <c r="V4" i="4" s="1"/>
  <c r="W4" i="4" s="1"/>
  <c r="K2" i="6"/>
  <c r="L3" i="6" s="1"/>
  <c r="E3" i="4" l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D18" i="4"/>
  <c r="D21" i="4" s="1"/>
  <c r="L4" i="6"/>
  <c r="M26" i="4" s="1"/>
  <c r="M19" i="4"/>
  <c r="E18" i="4"/>
  <c r="E21" i="4" s="1"/>
  <c r="D23" i="4" l="1"/>
  <c r="D22" i="4"/>
  <c r="L2" i="6"/>
  <c r="M3" i="6" s="1"/>
  <c r="N19" i="4" s="1"/>
  <c r="E23" i="4"/>
  <c r="E22" i="4"/>
  <c r="F18" i="4"/>
  <c r="F21" i="4" s="1"/>
  <c r="D24" i="4" l="1"/>
  <c r="D28" i="4" s="1"/>
  <c r="D30" i="4" s="1"/>
  <c r="D31" i="4" s="1"/>
  <c r="E24" i="4"/>
  <c r="E28" i="4" s="1"/>
  <c r="F23" i="4"/>
  <c r="F22" i="4"/>
  <c r="G18" i="4"/>
  <c r="G21" i="4" s="1"/>
  <c r="M4" i="6"/>
  <c r="N26" i="4" s="1"/>
  <c r="E30" i="4" l="1"/>
  <c r="F24" i="4"/>
  <c r="F28" i="4" s="1"/>
  <c r="F30" i="4" s="1"/>
  <c r="F31" i="4" s="1"/>
  <c r="G23" i="4"/>
  <c r="G22" i="4"/>
  <c r="H18" i="4"/>
  <c r="H21" i="4" s="1"/>
  <c r="M2" i="6"/>
  <c r="N3" i="6" s="1"/>
  <c r="O19" i="4" s="1"/>
  <c r="E31" i="4" l="1"/>
  <c r="G24" i="4"/>
  <c r="G28" i="4" s="1"/>
  <c r="H23" i="4"/>
  <c r="H22" i="4"/>
  <c r="I18" i="4"/>
  <c r="I21" i="4" s="1"/>
  <c r="N4" i="6"/>
  <c r="O26" i="4" s="1"/>
  <c r="G30" i="4" l="1"/>
  <c r="H24" i="4"/>
  <c r="H28" i="4" s="1"/>
  <c r="H30" i="4" s="1"/>
  <c r="I23" i="4"/>
  <c r="I22" i="4"/>
  <c r="J18" i="4"/>
  <c r="J21" i="4" s="1"/>
  <c r="N2" i="6"/>
  <c r="G31" i="4" l="1"/>
  <c r="H31" i="4"/>
  <c r="I24" i="4"/>
  <c r="I28" i="4" s="1"/>
  <c r="I30" i="4" s="1"/>
  <c r="I31" i="4" s="1"/>
  <c r="J23" i="4"/>
  <c r="J22" i="4"/>
  <c r="K18" i="4"/>
  <c r="K21" i="4" s="1"/>
  <c r="O3" i="6"/>
  <c r="P19" i="4" s="1"/>
  <c r="J24" i="4" l="1"/>
  <c r="J28" i="4" s="1"/>
  <c r="K23" i="4"/>
  <c r="K22" i="4"/>
  <c r="L18" i="4"/>
  <c r="L21" i="4" s="1"/>
  <c r="O4" i="6"/>
  <c r="P26" i="4" s="1"/>
  <c r="J30" i="4" l="1"/>
  <c r="K24" i="4"/>
  <c r="K28" i="4" s="1"/>
  <c r="K30" i="4" s="1"/>
  <c r="K31" i="4" s="1"/>
  <c r="L23" i="4"/>
  <c r="L22" i="4"/>
  <c r="M18" i="4"/>
  <c r="M21" i="4" s="1"/>
  <c r="O2" i="6"/>
  <c r="J31" i="4" l="1"/>
  <c r="L24" i="4"/>
  <c r="L28" i="4" s="1"/>
  <c r="L30" i="4" s="1"/>
  <c r="L31" i="4" s="1"/>
  <c r="M23" i="4"/>
  <c r="M22" i="4"/>
  <c r="N18" i="4"/>
  <c r="N21" i="4" s="1"/>
  <c r="P3" i="6"/>
  <c r="P4" i="6" l="1"/>
  <c r="Q26" i="4" s="1"/>
  <c r="Q19" i="4"/>
  <c r="M24" i="4"/>
  <c r="M28" i="4" s="1"/>
  <c r="M30" i="4" s="1"/>
  <c r="M31" i="4" s="1"/>
  <c r="N23" i="4"/>
  <c r="N22" i="4"/>
  <c r="O18" i="4"/>
  <c r="O21" i="4" s="1"/>
  <c r="P2" i="6" l="1"/>
  <c r="Q3" i="6" s="1"/>
  <c r="N24" i="4"/>
  <c r="N28" i="4" s="1"/>
  <c r="N30" i="4" s="1"/>
  <c r="N31" i="4" s="1"/>
  <c r="O23" i="4"/>
  <c r="O22" i="4"/>
  <c r="P18" i="4"/>
  <c r="P21" i="4" s="1"/>
  <c r="Q4" i="6" l="1"/>
  <c r="R26" i="4" s="1"/>
  <c r="R19" i="4"/>
  <c r="O24" i="4"/>
  <c r="O28" i="4" s="1"/>
  <c r="O30" i="4" s="1"/>
  <c r="O31" i="4" s="1"/>
  <c r="P23" i="4"/>
  <c r="P22" i="4"/>
  <c r="Q18" i="4"/>
  <c r="Q21" i="4" s="1"/>
  <c r="R18" i="4" l="1"/>
  <c r="R21" i="4" s="1"/>
  <c r="R23" i="4" s="1"/>
  <c r="Q2" i="6"/>
  <c r="P24" i="4"/>
  <c r="P28" i="4" s="1"/>
  <c r="P30" i="4" s="1"/>
  <c r="P31" i="4" s="1"/>
  <c r="Q23" i="4"/>
  <c r="Q22" i="4"/>
  <c r="R3" i="6" l="1"/>
  <c r="S18" i="4"/>
  <c r="R22" i="4"/>
  <c r="R24" i="4" s="1"/>
  <c r="R28" i="4" s="1"/>
  <c r="R30" i="4" s="1"/>
  <c r="R31" i="4" s="1"/>
  <c r="Q24" i="4"/>
  <c r="Q28" i="4" s="1"/>
  <c r="Q30" i="4" s="1"/>
  <c r="Q31" i="4" s="1"/>
  <c r="S19" i="4" l="1"/>
  <c r="S21" i="4" s="1"/>
  <c r="R4" i="6"/>
  <c r="T18" i="4"/>
  <c r="S22" i="4" l="1"/>
  <c r="S23" i="4"/>
  <c r="S26" i="4"/>
  <c r="R2" i="6"/>
  <c r="S3" i="6" s="1"/>
  <c r="U18" i="4"/>
  <c r="S24" i="4" l="1"/>
  <c r="S28" i="4" s="1"/>
  <c r="S30" i="4" s="1"/>
  <c r="S31" i="4" s="1"/>
  <c r="T19" i="4"/>
  <c r="T21" i="4" s="1"/>
  <c r="S4" i="6"/>
  <c r="W18" i="4"/>
  <c r="V18" i="4"/>
  <c r="S2" i="6" l="1"/>
  <c r="T3" i="6" s="1"/>
  <c r="T26" i="4"/>
  <c r="T23" i="4"/>
  <c r="T22" i="4"/>
  <c r="T24" i="4" l="1"/>
  <c r="T28" i="4" s="1"/>
  <c r="T30" i="4" s="1"/>
  <c r="T31" i="4" s="1"/>
  <c r="T4" i="6"/>
  <c r="U19" i="4"/>
  <c r="U21" i="4" s="1"/>
  <c r="U23" i="4" l="1"/>
  <c r="U22" i="4"/>
  <c r="T2" i="6"/>
  <c r="U26" i="4"/>
  <c r="U24" i="4" l="1"/>
  <c r="U28" i="4" s="1"/>
  <c r="U30" i="4" s="1"/>
  <c r="U31" i="4" s="1"/>
  <c r="U3" i="6"/>
  <c r="U4" i="6" l="1"/>
  <c r="V19" i="4"/>
  <c r="V21" i="4" s="1"/>
  <c r="V22" i="4" l="1"/>
  <c r="V23" i="4"/>
  <c r="V26" i="4"/>
  <c r="U2" i="6"/>
  <c r="V3" i="6" s="1"/>
  <c r="V24" i="4" l="1"/>
  <c r="V28" i="4" s="1"/>
  <c r="V30" i="4" s="1"/>
  <c r="W19" i="4"/>
  <c r="W21" i="4" s="1"/>
  <c r="V4" i="6"/>
  <c r="V2" i="6" l="1"/>
  <c r="W26" i="4"/>
  <c r="W23" i="4"/>
  <c r="W22" i="4"/>
  <c r="V31" i="4"/>
  <c r="W24" i="4" l="1"/>
  <c r="W28" i="4" s="1"/>
  <c r="W30" i="4" s="1"/>
  <c r="C12" i="7" s="1"/>
  <c r="C13" i="7" l="1"/>
  <c r="W31" i="4"/>
  <c r="C15" i="7" l="1"/>
  <c r="C16" i="7"/>
</calcChain>
</file>

<file path=xl/sharedStrings.xml><?xml version="1.0" encoding="utf-8"?>
<sst xmlns="http://schemas.openxmlformats.org/spreadsheetml/2006/main" count="136" uniqueCount="92">
  <si>
    <t>Hodnota</t>
  </si>
  <si>
    <t>Jednotka</t>
  </si>
  <si>
    <t>Údržba příslušenství (bez KJ)</t>
  </si>
  <si>
    <t>Kč</t>
  </si>
  <si>
    <t>Náklady na výrobu surovin OZE</t>
  </si>
  <si>
    <t>Mzdový náklad na provoz</t>
  </si>
  <si>
    <t>Údržba, výměna oleje a provozní olej</t>
  </si>
  <si>
    <t>Spotřeba el. Energie</t>
  </si>
  <si>
    <t>Celkem</t>
  </si>
  <si>
    <t>Nákladová položka</t>
  </si>
  <si>
    <t>Ostatní</t>
  </si>
  <si>
    <t>Inflace</t>
  </si>
  <si>
    <t>let</t>
  </si>
  <si>
    <t>Doba hodnocení</t>
  </si>
  <si>
    <t>%</t>
  </si>
  <si>
    <t>Investice</t>
  </si>
  <si>
    <t>Elektrický výkon</t>
  </si>
  <si>
    <t>kW</t>
  </si>
  <si>
    <t>Tepelný výkon</t>
  </si>
  <si>
    <t>Ztráty v transformátoru</t>
  </si>
  <si>
    <t>Ztráty elektřiny v transformátoru</t>
  </si>
  <si>
    <t>Vlastní spotřeba tepla BPS</t>
  </si>
  <si>
    <t>Pozn</t>
  </si>
  <si>
    <t>Elektřina</t>
  </si>
  <si>
    <t>Teplo</t>
  </si>
  <si>
    <t>Daň z příjmu</t>
  </si>
  <si>
    <t>Vyrobená elektřina</t>
  </si>
  <si>
    <t>kWh</t>
  </si>
  <si>
    <t>Výnosy</t>
  </si>
  <si>
    <t>Prodej elektřiny</t>
  </si>
  <si>
    <t>Prodej tepla</t>
  </si>
  <si>
    <t>Cena tepla</t>
  </si>
  <si>
    <t>kč/GJ</t>
  </si>
  <si>
    <t>GJ</t>
  </si>
  <si>
    <t>Vlastní spotřeba elektřiny BPS</t>
  </si>
  <si>
    <t>Výkup elektřiny</t>
  </si>
  <si>
    <t>Srážka - údržba, opravy (teplo i elektřina)</t>
  </si>
  <si>
    <t>Prodej digestátu</t>
  </si>
  <si>
    <t>Cena digestátu</t>
  </si>
  <si>
    <t>Kč/t</t>
  </si>
  <si>
    <t>Produkce digestátu</t>
  </si>
  <si>
    <t>t/rok</t>
  </si>
  <si>
    <t>Produkce BPS</t>
  </si>
  <si>
    <t>Položka</t>
  </si>
  <si>
    <t>WACC</t>
  </si>
  <si>
    <t>NPV</t>
  </si>
  <si>
    <t>IRR</t>
  </si>
  <si>
    <t>Zelený bonus na elektřinu</t>
  </si>
  <si>
    <t>Zelený bonus na teplo</t>
  </si>
  <si>
    <t>Ceny</t>
  </si>
  <si>
    <t>Technologická vlastní spotřeba</t>
  </si>
  <si>
    <t>Využité teplo</t>
  </si>
  <si>
    <t xml:space="preserve">Využité teplo </t>
  </si>
  <si>
    <t>Vlastní spotřeba tepla z využitého</t>
  </si>
  <si>
    <t>Úvěr</t>
  </si>
  <si>
    <t>Doba splácení</t>
  </si>
  <si>
    <t>Úrok</t>
  </si>
  <si>
    <t>Cizí kapitál</t>
  </si>
  <si>
    <t>Dluh</t>
  </si>
  <si>
    <t>Úmor</t>
  </si>
  <si>
    <t>Splátka</t>
  </si>
  <si>
    <t>EBIT DA</t>
  </si>
  <si>
    <t>Úroky</t>
  </si>
  <si>
    <t>Daňové odpisy</t>
  </si>
  <si>
    <t>Hrubý daňový zisk</t>
  </si>
  <si>
    <t>Daň z příjmu splatná</t>
  </si>
  <si>
    <t>Čistý daňový zisk</t>
  </si>
  <si>
    <t>Provozní náklady</t>
  </si>
  <si>
    <t>Kč/Mwh</t>
  </si>
  <si>
    <t>Kč/GJ</t>
  </si>
  <si>
    <t>Kč/MWh</t>
  </si>
  <si>
    <t>FCFF</t>
  </si>
  <si>
    <t>FCFE</t>
  </si>
  <si>
    <t>CFO</t>
  </si>
  <si>
    <t>Pohonné hmoty</t>
  </si>
  <si>
    <t>Výnos vlastního kapitálu</t>
  </si>
  <si>
    <t>Daňová ztráta</t>
  </si>
  <si>
    <t>Vyrobené tepelná energie</t>
  </si>
  <si>
    <t>Využitá tepelná energie</t>
  </si>
  <si>
    <t>Celkem prodej</t>
  </si>
  <si>
    <t>Investiční podpora</t>
  </si>
  <si>
    <t>Celková cena</t>
  </si>
  <si>
    <t>Investiční dotace</t>
  </si>
  <si>
    <t>3390 Kč/Mwh - Výše ZB pro BPS využívající kat. biomasy AF1, do provozu v roce 2012, využití min. 10 % tepla, dle cen. rozhodnutí ERÚ č. 9/2015.</t>
  </si>
  <si>
    <t>Meziroční růst</t>
  </si>
  <si>
    <t>Využití tepla [%] / Invest.</t>
  </si>
  <si>
    <t>x</t>
  </si>
  <si>
    <t>y</t>
  </si>
  <si>
    <t>Popisky os</t>
  </si>
  <si>
    <t>Citlivostní analýza NVP FCFF na poměr využití tepla</t>
  </si>
  <si>
    <t>Poměr využití tepla</t>
  </si>
  <si>
    <t>NPV z FCFF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</si>
</sst>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#,##0.000"/>
    <numFmt numFmtId="165" formatCode="_-* #,##0\ &quot;Kč&quot;_-;\-* #,##0\ &quot;Kč&quot;_-;_-* &quot;-&quot;??\ &quot;Kč&quot;_-;_-@_-"/>
    <numFmt numFmtId="166" formatCode="#,##0_ ;\-#,##0\ "/>
    <numFmt numFmtId="167" formatCode="0.0%"/>
    <numFmt numFmtId="168" formatCode="0.0"/>
    <numFmt numFmtId="169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5A5A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ECAC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</borders>
  <cellStyleXfs count="14">
    <xf numFmtId="0" fontId="0" fillId="0" borderId="0"/>
    <xf numFmtId="0" fontId="1" fillId="5" borderId="0" applyNumberFormat="0" applyAlignment="0" applyProtection="0"/>
    <xf numFmtId="0" fontId="3" fillId="6" borderId="1" applyNumberFormat="0" applyFont="0" applyAlignment="0" applyProtection="0"/>
    <xf numFmtId="0" fontId="1" fillId="4" borderId="0">
      <alignment horizontal="left"/>
    </xf>
    <xf numFmtId="42" fontId="1" fillId="3" borderId="0" applyAlignment="0"/>
    <xf numFmtId="42" fontId="2" fillId="2" borderId="0"/>
    <xf numFmtId="42" fontId="4" fillId="7" borderId="0"/>
    <xf numFmtId="42" fontId="4" fillId="8" borderId="0"/>
    <xf numFmtId="44" fontId="3" fillId="0" borderId="0" applyFont="0" applyFill="0" applyBorder="0" applyAlignment="0" applyProtection="0"/>
    <xf numFmtId="42" fontId="1" fillId="3" borderId="0" applyAlignment="0"/>
    <xf numFmtId="42" fontId="2" fillId="2" borderId="0"/>
    <xf numFmtId="42" fontId="4" fillId="7" borderId="0"/>
    <xf numFmtId="42" fontId="4" fillId="8" borderId="0"/>
    <xf numFmtId="44" fontId="3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/>
    <xf numFmtId="0" fontId="1" fillId="4" borderId="0" xfId="3">
      <alignment horizontal="left"/>
    </xf>
    <xf numFmtId="42" fontId="1" fillId="3" borderId="0" xfId="4"/>
    <xf numFmtId="42" fontId="1" fillId="3" borderId="0" xfId="4" applyAlignment="1">
      <alignment horizontal="right"/>
    </xf>
    <xf numFmtId="42" fontId="1" fillId="3" borderId="0" xfId="4" applyAlignment="1">
      <alignment horizontal="left"/>
    </xf>
    <xf numFmtId="42" fontId="2" fillId="2" borderId="0" xfId="5"/>
    <xf numFmtId="4" fontId="0" fillId="0" borderId="0" xfId="0" applyNumberFormat="1"/>
    <xf numFmtId="164" fontId="0" fillId="0" borderId="0" xfId="0" applyNumberFormat="1"/>
    <xf numFmtId="42" fontId="0" fillId="0" borderId="0" xfId="0" applyNumberFormat="1"/>
    <xf numFmtId="165" fontId="0" fillId="0" borderId="0" xfId="0" applyNumberFormat="1"/>
    <xf numFmtId="165" fontId="2" fillId="2" borderId="0" xfId="5" applyNumberFormat="1"/>
    <xf numFmtId="165" fontId="2" fillId="2" borderId="0" xfId="8" applyNumberFormat="1" applyFont="1" applyFill="1"/>
    <xf numFmtId="165" fontId="0" fillId="0" borderId="0" xfId="8" applyNumberFormat="1" applyFont="1"/>
    <xf numFmtId="0" fontId="2" fillId="0" borderId="0" xfId="0" applyFont="1" applyFill="1"/>
    <xf numFmtId="3" fontId="2" fillId="2" borderId="0" xfId="5" applyNumberFormat="1"/>
    <xf numFmtId="166" fontId="2" fillId="2" borderId="0" xfId="5" applyNumberFormat="1"/>
    <xf numFmtId="0" fontId="2" fillId="2" borderId="0" xfId="5" applyNumberFormat="1" applyAlignment="1">
      <alignment horizontal="left"/>
    </xf>
    <xf numFmtId="0" fontId="2" fillId="2" borderId="0" xfId="5" applyNumberFormat="1"/>
    <xf numFmtId="165" fontId="2" fillId="0" borderId="0" xfId="8" applyNumberFormat="1" applyFont="1" applyFill="1"/>
    <xf numFmtId="167" fontId="2" fillId="0" borderId="0" xfId="0" applyNumberFormat="1" applyFont="1" applyFill="1"/>
    <xf numFmtId="0" fontId="0" fillId="3" borderId="0" xfId="0" applyFill="1"/>
    <xf numFmtId="9" fontId="0" fillId="0" borderId="0" xfId="0" applyNumberFormat="1"/>
    <xf numFmtId="0" fontId="2" fillId="10" borderId="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11" borderId="0" xfId="0" applyFont="1" applyFill="1" applyBorder="1" applyAlignment="1">
      <alignment vertical="center"/>
    </xf>
    <xf numFmtId="0" fontId="0" fillId="11" borderId="0" xfId="0" applyFill="1"/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vertical="center"/>
    </xf>
    <xf numFmtId="0" fontId="0" fillId="11" borderId="0" xfId="0" applyFill="1" applyAlignment="1">
      <alignment horizontal="left" vertical="center"/>
    </xf>
    <xf numFmtId="0" fontId="2" fillId="10" borderId="0" xfId="0" applyFont="1" applyFill="1" applyAlignment="1">
      <alignment vertical="center"/>
    </xf>
    <xf numFmtId="0" fontId="2" fillId="10" borderId="2" xfId="0" applyNumberFormat="1" applyFont="1" applyFill="1" applyBorder="1" applyAlignment="1">
      <alignment horizontal="center" vertical="center"/>
    </xf>
    <xf numFmtId="0" fontId="2" fillId="9" borderId="0" xfId="0" applyNumberFormat="1" applyFont="1" applyFill="1" applyBorder="1" applyAlignment="1">
      <alignment vertical="center"/>
    </xf>
    <xf numFmtId="0" fontId="0" fillId="9" borderId="0" xfId="0" applyNumberFormat="1" applyFill="1" applyBorder="1"/>
    <xf numFmtId="0" fontId="2" fillId="9" borderId="2" xfId="0" applyNumberFormat="1" applyFont="1" applyFill="1" applyBorder="1" applyAlignment="1">
      <alignment horizontal="center" vertical="center"/>
    </xf>
    <xf numFmtId="0" fontId="2" fillId="9" borderId="3" xfId="0" applyNumberFormat="1" applyFont="1" applyFill="1" applyBorder="1" applyAlignment="1">
      <alignment vertical="center"/>
    </xf>
    <xf numFmtId="167" fontId="0" fillId="0" borderId="0" xfId="0" applyNumberFormat="1"/>
    <xf numFmtId="42" fontId="4" fillId="12" borderId="0" xfId="7" applyFill="1"/>
    <xf numFmtId="0" fontId="2" fillId="13" borderId="0" xfId="0" applyNumberFormat="1" applyFont="1" applyFill="1" applyBorder="1" applyAlignment="1">
      <alignment horizontal="center" vertical="center"/>
    </xf>
    <xf numFmtId="0" fontId="2" fillId="13" borderId="0" xfId="0" applyNumberFormat="1" applyFont="1" applyFill="1" applyBorder="1" applyAlignment="1">
      <alignment vertical="center"/>
    </xf>
    <xf numFmtId="0" fontId="0" fillId="13" borderId="0" xfId="0" applyNumberFormat="1" applyFill="1" applyBorder="1"/>
    <xf numFmtId="0" fontId="0" fillId="13" borderId="0" xfId="0" applyFill="1"/>
    <xf numFmtId="0" fontId="2" fillId="13" borderId="0" xfId="0" applyFont="1" applyFill="1"/>
    <xf numFmtId="165" fontId="2" fillId="13" borderId="0" xfId="8" applyNumberFormat="1" applyFont="1" applyFill="1"/>
    <xf numFmtId="9" fontId="0" fillId="13" borderId="0" xfId="0" applyNumberFormat="1" applyFill="1"/>
    <xf numFmtId="0" fontId="1" fillId="4" borderId="0" xfId="3" applyFill="1">
      <alignment horizontal="left"/>
    </xf>
    <xf numFmtId="42" fontId="2" fillId="2" borderId="4" xfId="5" applyBorder="1"/>
    <xf numFmtId="165" fontId="0" fillId="13" borderId="0" xfId="0" applyNumberFormat="1" applyFill="1"/>
    <xf numFmtId="0" fontId="0" fillId="0" borderId="0" xfId="0" applyBorder="1"/>
    <xf numFmtId="0" fontId="0" fillId="0" borderId="0" xfId="0" applyFill="1"/>
    <xf numFmtId="168" fontId="2" fillId="3" borderId="2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0" fillId="0" borderId="0" xfId="0" applyNumberFormat="1" applyFill="1"/>
    <xf numFmtId="168" fontId="0" fillId="0" borderId="7" xfId="0" applyNumberFormat="1" applyFill="1" applyBorder="1" applyAlignment="1">
      <alignment horizontal="center" vertical="center"/>
    </xf>
    <xf numFmtId="168" fontId="0" fillId="0" borderId="6" xfId="0" applyNumberFormat="1" applyBorder="1" applyAlignment="1">
      <alignment horizontal="center" vertical="center"/>
    </xf>
    <xf numFmtId="168" fontId="0" fillId="0" borderId="6" xfId="0" applyNumberFormat="1" applyFill="1" applyBorder="1" applyAlignment="1">
      <alignment horizontal="center" vertical="center"/>
    </xf>
    <xf numFmtId="168" fontId="0" fillId="0" borderId="9" xfId="0" applyNumberFormat="1" applyFill="1" applyBorder="1" applyAlignment="1">
      <alignment horizontal="center" vertical="center"/>
    </xf>
    <xf numFmtId="168" fontId="0" fillId="0" borderId="10" xfId="0" applyNumberForma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>
      <alignment vertical="center"/>
    </xf>
    <xf numFmtId="165" fontId="1" fillId="4" borderId="8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165" fontId="1" fillId="4" borderId="13" xfId="0" applyNumberFormat="1" applyFont="1" applyFill="1" applyBorder="1" applyAlignment="1">
      <alignment vertical="center"/>
    </xf>
    <xf numFmtId="168" fontId="0" fillId="0" borderId="0" xfId="0" applyNumberFormat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3" xfId="0" applyNumberFormat="1" applyFill="1" applyBorder="1" applyAlignment="1">
      <alignment horizontal="center" vertical="center"/>
    </xf>
    <xf numFmtId="168" fontId="0" fillId="0" borderId="14" xfId="0" applyNumberForma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3" fontId="0" fillId="0" borderId="0" xfId="0" applyNumberFormat="1" applyBorder="1"/>
    <xf numFmtId="0" fontId="2" fillId="14" borderId="0" xfId="0" applyFont="1" applyFill="1"/>
    <xf numFmtId="165" fontId="2" fillId="14" borderId="0" xfId="0" applyNumberFormat="1" applyFont="1" applyFill="1"/>
    <xf numFmtId="0" fontId="2" fillId="14" borderId="0" xfId="8" applyNumberFormat="1" applyFont="1" applyFill="1"/>
    <xf numFmtId="10" fontId="2" fillId="14" borderId="0" xfId="0" applyNumberFormat="1" applyFont="1" applyFill="1"/>
    <xf numFmtId="0" fontId="2" fillId="15" borderId="0" xfId="0" applyFont="1" applyFill="1"/>
    <xf numFmtId="167" fontId="2" fillId="15" borderId="0" xfId="0" applyNumberFormat="1" applyFont="1" applyFill="1"/>
    <xf numFmtId="42" fontId="2" fillId="15" borderId="0" xfId="0" applyNumberFormat="1" applyFont="1" applyFill="1"/>
    <xf numFmtId="0" fontId="0" fillId="15" borderId="0" xfId="0" applyFill="1"/>
    <xf numFmtId="10" fontId="2" fillId="15" borderId="0" xfId="0" applyNumberFormat="1" applyFont="1" applyFill="1"/>
    <xf numFmtId="169" fontId="0" fillId="0" borderId="0" xfId="0" applyNumberFormat="1"/>
    <xf numFmtId="0" fontId="1" fillId="4" borderId="0" xfId="0" applyFont="1" applyFill="1"/>
    <xf numFmtId="9" fontId="0" fillId="0" borderId="0" xfId="0" applyNumberFormat="1"/>
    <xf numFmtId="0" fontId="2" fillId="4" borderId="0" xfId="0" applyFont="1" applyFill="1"/>
    <xf numFmtId="167" fontId="4" fillId="12" borderId="0" xfId="6" applyNumberFormat="1" applyFill="1"/>
    <xf numFmtId="169" fontId="0" fillId="0" borderId="0" xfId="0" applyNumberFormat="1" applyFill="1"/>
    <xf numFmtId="42" fontId="4" fillId="16" borderId="0" xfId="6" applyFill="1"/>
    <xf numFmtId="167" fontId="4" fillId="16" borderId="0" xfId="6" applyNumberFormat="1" applyFill="1"/>
    <xf numFmtId="0" fontId="0" fillId="0" borderId="0" xfId="0" applyBorder="1" applyAlignment="1">
      <alignment horizontal="center" vertical="top"/>
    </xf>
  </cellXfs>
  <cellStyles count="14">
    <cellStyle name="Celkem skupina" xfId="5"/>
    <cellStyle name="Celkem skupina 2" xfId="10"/>
    <cellStyle name="Currency" xfId="8" builtinId="4"/>
    <cellStyle name="Currency 2" xfId="13"/>
    <cellStyle name="Check Cell" xfId="1" builtinId="23" customBuiltin="1"/>
    <cellStyle name="Náklad" xfId="7"/>
    <cellStyle name="Náklad 2" xfId="12"/>
    <cellStyle name="Normal" xfId="0" builtinId="0"/>
    <cellStyle name="Note" xfId="2" builtinId="10" customBuiltin="1"/>
    <cellStyle name="První řádek" xfId="3"/>
    <cellStyle name="Skupina" xfId="4"/>
    <cellStyle name="Skupina 2" xfId="9"/>
    <cellStyle name="Výnos" xfId="6"/>
    <cellStyle name="Výnos 2" xfId="11"/>
  </cellStyles>
  <dxfs count="0"/>
  <tableStyles count="0" defaultTableStyle="TableStyleMedium2" defaultPivotStyle="PivotStyleLight16"/>
  <colors>
    <mruColors>
      <color rgb="FFFF9933"/>
      <color rgb="FFFECACF"/>
      <color rgb="FFFEB0B7"/>
      <color rgb="FFFE98A2"/>
      <color rgb="FFFD7784"/>
      <color rgb="FFFA8E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view3D>
      <c:rotX val="15"/>
      <c:rotY val="20"/>
      <c:rAngAx val="0"/>
      <c:perspective val="10"/>
    </c:view3D>
    <c:floor>
      <c:thickness val="0"/>
      <c:spPr>
        <a:noFill/>
        <a:ln w="6350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6958704008669463E-2"/>
          <c:y val="3.3305901205007385E-2"/>
          <c:w val="0.920816722358895"/>
          <c:h val="0.87244984002560066"/>
        </c:manualLayout>
      </c:layout>
      <c:surface3DChart>
        <c:wireframe val="0"/>
        <c:ser>
          <c:idx val="0"/>
          <c:order val="0"/>
          <c:tx>
            <c:strRef>
              <c:f>'CA ZB teplo'!$D$61</c:f>
              <c:strCache>
                <c:ptCount val="1"/>
                <c:pt idx="0">
                  <c:v>10 000</c:v>
                </c:pt>
              </c:strCache>
            </c:strRef>
          </c:tx>
          <c:spPr>
            <a:solidFill>
              <a:schemeClr val="accent4">
                <a:tint val="33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teplo'!$B$2:$B$42</c:f>
              <c:numCache>
                <c:formatCode>0.0</c:formatCode>
                <c:ptCount val="41"/>
                <c:pt idx="0">
                  <c:v>895.14898251937063</c:v>
                </c:pt>
                <c:pt idx="1">
                  <c:v>864.77949514095542</c:v>
                </c:pt>
                <c:pt idx="2">
                  <c:v>835.85617382807584</c:v>
                </c:pt>
                <c:pt idx="3">
                  <c:v>808.27812327393394</c:v>
                </c:pt>
                <c:pt idx="4">
                  <c:v>781.95362047228036</c:v>
                </c:pt>
                <c:pt idx="5">
                  <c:v>756.79909557289568</c:v>
                </c:pt>
                <c:pt idx="6">
                  <c:v>732.73824566913606</c:v>
                </c:pt>
                <c:pt idx="7">
                  <c:v>709.70126171870561</c:v>
                </c:pt>
                <c:pt idx="8">
                  <c:v>687.62415209956532</c:v>
                </c:pt>
                <c:pt idx="9">
                  <c:v>666.4481489954926</c:v>
                </c:pt>
                <c:pt idx="10">
                  <c:v>646.11918601560387</c:v>
                </c:pt>
                <c:pt idx="11">
                  <c:v>626.58743727019942</c:v>
                </c:pt>
                <c:pt idx="12">
                  <c:v>607.80690963036966</c:v>
                </c:pt>
                <c:pt idx="13">
                  <c:v>589.73508114677725</c:v>
                </c:pt>
                <c:pt idx="14">
                  <c:v>572.33257964405971</c:v>
                </c:pt>
                <c:pt idx="15">
                  <c:v>555.56289637781981</c:v>
                </c:pt>
                <c:pt idx="16">
                  <c:v>539.3921303710564</c:v>
                </c:pt>
                <c:pt idx="17">
                  <c:v>523.78875966279213</c:v>
                </c:pt>
                <c:pt idx="18">
                  <c:v>508.72343622034555</c:v>
                </c:pt>
                <c:pt idx="19">
                  <c:v>494.16880170812101</c:v>
                </c:pt>
                <c:pt idx="20">
                  <c:v>480.09932167965297</c:v>
                </c:pt>
                <c:pt idx="21">
                  <c:v>466.49113607834749</c:v>
                </c:pt>
                <c:pt idx="22">
                  <c:v>453.32192420611568</c:v>
                </c:pt>
                <c:pt idx="23">
                  <c:v>440.57078255205113</c:v>
                </c:pt>
                <c:pt idx="24">
                  <c:v>428.2181140746743</c:v>
                </c:pt>
                <c:pt idx="25">
                  <c:v>416.24552770429443</c:v>
                </c:pt>
                <c:pt idx="26">
                  <c:v>404.6357469815029</c:v>
                </c:pt>
                <c:pt idx="27">
                  <c:v>393.37252687730154</c:v>
                </c:pt>
                <c:pt idx="28">
                  <c:v>382.44057795264587</c:v>
                </c:pt>
                <c:pt idx="29">
                  <c:v>371.82549711275232</c:v>
                </c:pt>
                <c:pt idx="30">
                  <c:v>361.51370429684545</c:v>
                </c:pt>
                <c:pt idx="31">
                  <c:v>351.49238451801659</c:v>
                </c:pt>
                <c:pt idx="32">
                  <c:v>341.74943473304415</c:v>
                </c:pt>
                <c:pt idx="33">
                  <c:v>332.27341507917623</c:v>
                </c:pt>
                <c:pt idx="34">
                  <c:v>323.05350406458302</c:v>
                </c:pt>
                <c:pt idx="35">
                  <c:v>314.07945734373141</c:v>
                </c:pt>
                <c:pt idx="36">
                  <c:v>305.34156974709424</c:v>
                </c:pt>
                <c:pt idx="37">
                  <c:v>296.83064026985932</c:v>
                </c:pt>
                <c:pt idx="38">
                  <c:v>288.53793975357917</c:v>
                </c:pt>
                <c:pt idx="39">
                  <c:v>280.45518102252919</c:v>
                </c:pt>
                <c:pt idx="40">
                  <c:v>272.57449125973949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EE-496A-ABE8-E2BB72663799}"/>
            </c:ext>
          </c:extLst>
        </c:ser>
        <c:ser>
          <c:idx val="1"/>
          <c:order val="1"/>
          <c:tx>
            <c:strRef>
              <c:f>'CA ZB teplo'!$D$62</c:f>
              <c:strCache>
                <c:ptCount val="1"/>
                <c:pt idx="0">
                  <c:v>10 300</c:v>
                </c:pt>
              </c:strCache>
            </c:strRef>
          </c:tx>
          <c:spPr>
            <a:solidFill>
              <a:schemeClr val="accent4">
                <a:tint val="36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teplo'!$C$2:$C$42</c:f>
              <c:numCache>
                <c:formatCode>0.0</c:formatCode>
                <c:ptCount val="41"/>
                <c:pt idx="0">
                  <c:v>909.97851809610847</c:v>
                </c:pt>
                <c:pt idx="1">
                  <c:v>879.24733472791206</c:v>
                </c:pt>
                <c:pt idx="2">
                  <c:v>849.97954104394205</c:v>
                </c:pt>
                <c:pt idx="3">
                  <c:v>822.07304008943129</c:v>
                </c:pt>
                <c:pt idx="4">
                  <c:v>795.43501645100775</c:v>
                </c:pt>
                <c:pt idx="5">
                  <c:v>769.98090497431917</c:v>
                </c:pt>
                <c:pt idx="6">
                  <c:v>745.6334939966406</c:v>
                </c:pt>
                <c:pt idx="7">
                  <c:v>722.32214306051833</c:v>
                </c:pt>
                <c:pt idx="8">
                  <c:v>699.98209841342486</c:v>
                </c:pt>
                <c:pt idx="9">
                  <c:v>678.55389232335358</c:v>
                </c:pt>
                <c:pt idx="10">
                  <c:v>657.98281447690761</c:v>
                </c:pt>
                <c:pt idx="11">
                  <c:v>638.2184455655746</c:v>
                </c:pt>
                <c:pt idx="12">
                  <c:v>619.21424468933333</c:v>
                </c:pt>
                <c:pt idx="13">
                  <c:v>600.9271834687612</c:v>
                </c:pt>
                <c:pt idx="14">
                  <c:v>583.31742081195</c:v>
                </c:pt>
                <c:pt idx="15">
                  <c:v>566.34801316082314</c:v>
                </c:pt>
                <c:pt idx="16">
                  <c:v>549.98465578293394</c:v>
                </c:pt>
                <c:pt idx="17">
                  <c:v>534.19545129551557</c:v>
                </c:pt>
                <c:pt idx="18">
                  <c:v>518.9507021352473</c:v>
                </c:pt>
                <c:pt idx="19">
                  <c:v>504.22272413295508</c:v>
                </c:pt>
                <c:pt idx="20">
                  <c:v>489.98567873073915</c:v>
                </c:pt>
                <c:pt idx="21">
                  <c:v>476.21542170238035</c:v>
                </c:pt>
                <c:pt idx="22">
                  <c:v>462.88936651361831</c:v>
                </c:pt>
                <c:pt idx="23">
                  <c:v>449.98636069595489</c:v>
                </c:pt>
                <c:pt idx="24">
                  <c:v>437.48657381006774</c:v>
                </c:pt>
                <c:pt idx="25">
                  <c:v>425.37139575145147</c:v>
                </c:pt>
                <c:pt idx="26">
                  <c:v>413.6233443006837</c:v>
                </c:pt>
                <c:pt idx="27">
                  <c:v>402.2259809529013</c:v>
                </c:pt>
                <c:pt idx="28">
                  <c:v>391.16383417419269</c:v>
                </c:pt>
                <c:pt idx="29">
                  <c:v>380.42232933107755</c:v>
                </c:pt>
                <c:pt idx="30">
                  <c:v>369.98772462634838</c:v>
                </c:pt>
                <c:pt idx="31">
                  <c:v>359.84705244852228</c:v>
                </c:pt>
                <c:pt idx="32">
                  <c:v>349.98806560895906</c:v>
                </c:pt>
                <c:pt idx="33">
                  <c:v>340.39918799787733</c:v>
                </c:pt>
                <c:pt idx="34">
                  <c:v>331.06946924113981</c:v>
                </c:pt>
                <c:pt idx="35">
                  <c:v>321.98854298460043</c:v>
                </c:pt>
                <c:pt idx="36">
                  <c:v>313.14658847164509</c:v>
                </c:pt>
                <c:pt idx="37">
                  <c:v>304.53429511487025</c:v>
                </c:pt>
                <c:pt idx="38">
                  <c:v>296.1428297928847</c:v>
                </c:pt>
                <c:pt idx="39">
                  <c:v>287.96380663094931</c:v>
                </c:pt>
                <c:pt idx="40">
                  <c:v>279.98925904805429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EE-496A-ABE8-E2BB72663799}"/>
            </c:ext>
          </c:extLst>
        </c:ser>
        <c:ser>
          <c:idx val="2"/>
          <c:order val="2"/>
          <c:tx>
            <c:strRef>
              <c:f>'CA ZB teplo'!$D$63</c:f>
              <c:strCache>
                <c:ptCount val="1"/>
                <c:pt idx="0">
                  <c:v>10 600</c:v>
                </c:pt>
              </c:strCache>
            </c:strRef>
          </c:tx>
          <c:spPr>
            <a:solidFill>
              <a:schemeClr val="accent4">
                <a:tint val="39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teplo'!$D$2:$D$42</c:f>
              <c:numCache>
                <c:formatCode>0.0</c:formatCode>
                <c:ptCount val="41"/>
                <c:pt idx="0">
                  <c:v>924.80805367273751</c:v>
                </c:pt>
                <c:pt idx="1">
                  <c:v>893.71517431486791</c:v>
                </c:pt>
                <c:pt idx="2">
                  <c:v>864.10290825978018</c:v>
                </c:pt>
                <c:pt idx="3">
                  <c:v>835.86795690487247</c:v>
                </c:pt>
                <c:pt idx="4">
                  <c:v>808.91641242978869</c:v>
                </c:pt>
                <c:pt idx="5">
                  <c:v>783.16271437576688</c:v>
                </c:pt>
                <c:pt idx="6">
                  <c:v>758.52874232412</c:v>
                </c:pt>
                <c:pt idx="7">
                  <c:v>734.94302440235379</c:v>
                </c:pt>
                <c:pt idx="8">
                  <c:v>712.34004472730442</c:v>
                </c:pt>
                <c:pt idx="9">
                  <c:v>690.65963565121478</c:v>
                </c:pt>
                <c:pt idx="10">
                  <c:v>669.84644293819042</c:v>
                </c:pt>
                <c:pt idx="11">
                  <c:v>649.84945386099093</c:v>
                </c:pt>
                <c:pt idx="12">
                  <c:v>630.62157974825982</c:v>
                </c:pt>
                <c:pt idx="13">
                  <c:v>612.11928579074549</c:v>
                </c:pt>
                <c:pt idx="14">
                  <c:v>594.30226197980653</c:v>
                </c:pt>
                <c:pt idx="15">
                  <c:v>577.13312994380954</c:v>
                </c:pt>
                <c:pt idx="16">
                  <c:v>560.57718119481274</c:v>
                </c:pt>
                <c:pt idx="17">
                  <c:v>544.60214292825322</c:v>
                </c:pt>
                <c:pt idx="18">
                  <c:v>529.17796805017963</c:v>
                </c:pt>
                <c:pt idx="19">
                  <c:v>514.27664655780347</c:v>
                </c:pt>
                <c:pt idx="20">
                  <c:v>499.87203578182522</c:v>
                </c:pt>
                <c:pt idx="21">
                  <c:v>485.9397073263861</c:v>
                </c:pt>
                <c:pt idx="22">
                  <c:v>472.45680882113493</c:v>
                </c:pt>
                <c:pt idx="23">
                  <c:v>459.40193883983346</c:v>
                </c:pt>
                <c:pt idx="24">
                  <c:v>446.75503354547391</c:v>
                </c:pt>
                <c:pt idx="25">
                  <c:v>434.49726379860806</c:v>
                </c:pt>
                <c:pt idx="26">
                  <c:v>422.61094161985295</c:v>
                </c:pt>
                <c:pt idx="27">
                  <c:v>411.07943502850026</c:v>
                </c:pt>
                <c:pt idx="28">
                  <c:v>399.88709039573956</c:v>
                </c:pt>
                <c:pt idx="29">
                  <c:v>389.01916154942427</c:v>
                </c:pt>
                <c:pt idx="30">
                  <c:v>378.46174495585058</c:v>
                </c:pt>
                <c:pt idx="31">
                  <c:v>368.20172037900784</c:v>
                </c:pt>
                <c:pt idx="32">
                  <c:v>358.22669648486442</c:v>
                </c:pt>
                <c:pt idx="33">
                  <c:v>348.52496091656877</c:v>
                </c:pt>
                <c:pt idx="34">
                  <c:v>339.0854344177057</c:v>
                </c:pt>
                <c:pt idx="35">
                  <c:v>329.89762862546087</c:v>
                </c:pt>
                <c:pt idx="36">
                  <c:v>320.95160719617775</c:v>
                </c:pt>
                <c:pt idx="37">
                  <c:v>312.23794995986418</c:v>
                </c:pt>
                <c:pt idx="38">
                  <c:v>303.7477198321734</c:v>
                </c:pt>
                <c:pt idx="39">
                  <c:v>295.47243223936931</c:v>
                </c:pt>
                <c:pt idx="40">
                  <c:v>287.404026836377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8EE-496A-ABE8-E2BB72663799}"/>
            </c:ext>
          </c:extLst>
        </c:ser>
        <c:ser>
          <c:idx val="3"/>
          <c:order val="3"/>
          <c:tx>
            <c:strRef>
              <c:f>'CA ZB teplo'!$D$64</c:f>
              <c:strCache>
                <c:ptCount val="1"/>
                <c:pt idx="0">
                  <c:v>10 900</c:v>
                </c:pt>
              </c:strCache>
            </c:strRef>
          </c:tx>
          <c:spPr>
            <a:solidFill>
              <a:schemeClr val="accent4">
                <a:tint val="41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teplo'!$E$2:$E$42</c:f>
              <c:numCache>
                <c:formatCode>0.0</c:formatCode>
                <c:ptCount val="41"/>
                <c:pt idx="0">
                  <c:v>939.63760407825771</c:v>
                </c:pt>
                <c:pt idx="1">
                  <c:v>908.18301390185366</c:v>
                </c:pt>
                <c:pt idx="2">
                  <c:v>878.22627547561808</c:v>
                </c:pt>
                <c:pt idx="3">
                  <c:v>849.6628737203705</c:v>
                </c:pt>
                <c:pt idx="4">
                  <c:v>822.39780840851529</c:v>
                </c:pt>
                <c:pt idx="5">
                  <c:v>796.34452377721652</c:v>
                </c:pt>
                <c:pt idx="6">
                  <c:v>771.42399065162397</c:v>
                </c:pt>
                <c:pt idx="7">
                  <c:v>747.56390574416662</c:v>
                </c:pt>
                <c:pt idx="8">
                  <c:v>724.69799104116248</c:v>
                </c:pt>
                <c:pt idx="9">
                  <c:v>702.76537897907713</c:v>
                </c:pt>
                <c:pt idx="10">
                  <c:v>681.71007139949404</c:v>
                </c:pt>
                <c:pt idx="11">
                  <c:v>661.48046215636657</c:v>
                </c:pt>
                <c:pt idx="12">
                  <c:v>642.02891480720587</c:v>
                </c:pt>
                <c:pt idx="13">
                  <c:v>623.31138811273001</c:v>
                </c:pt>
                <c:pt idx="14">
                  <c:v>605.28710314767955</c:v>
                </c:pt>
                <c:pt idx="15">
                  <c:v>587.91824672681264</c:v>
                </c:pt>
                <c:pt idx="16">
                  <c:v>571.16970660669062</c:v>
                </c:pt>
                <c:pt idx="17">
                  <c:v>555.00883456095937</c:v>
                </c:pt>
                <c:pt idx="18">
                  <c:v>539.40523396509661</c:v>
                </c:pt>
                <c:pt idx="19">
                  <c:v>524.3305689826218</c:v>
                </c:pt>
                <c:pt idx="20">
                  <c:v>509.75839283291174</c:v>
                </c:pt>
                <c:pt idx="21">
                  <c:v>495.66399295041907</c:v>
                </c:pt>
                <c:pt idx="22">
                  <c:v>482.02425112862426</c:v>
                </c:pt>
                <c:pt idx="23">
                  <c:v>468.81751698372614</c:v>
                </c:pt>
                <c:pt idx="24">
                  <c:v>456.02349328085455</c:v>
                </c:pt>
                <c:pt idx="25">
                  <c:v>443.62313184576453</c:v>
                </c:pt>
                <c:pt idx="26">
                  <c:v>431.5985389390226</c:v>
                </c:pt>
                <c:pt idx="27">
                  <c:v>419.93288910411155</c:v>
                </c:pt>
                <c:pt idx="28">
                  <c:v>408.61034661728632</c:v>
                </c:pt>
                <c:pt idx="29">
                  <c:v>397.61599376774979</c:v>
                </c:pt>
                <c:pt idx="30">
                  <c:v>386.93576528536369</c:v>
                </c:pt>
                <c:pt idx="31">
                  <c:v>376.55638830951335</c:v>
                </c:pt>
                <c:pt idx="32">
                  <c:v>366.46532736075972</c:v>
                </c:pt>
                <c:pt idx="33">
                  <c:v>356.65073383527022</c:v>
                </c:pt>
                <c:pt idx="34">
                  <c:v>347.10139959425334</c:v>
                </c:pt>
                <c:pt idx="35">
                  <c:v>337.80671426632989</c:v>
                </c:pt>
                <c:pt idx="36">
                  <c:v>328.75662592072882</c:v>
                </c:pt>
                <c:pt idx="37">
                  <c:v>319.94160480486613</c:v>
                </c:pt>
                <c:pt idx="38">
                  <c:v>311.35260987147058</c:v>
                </c:pt>
                <c:pt idx="39">
                  <c:v>302.9810578477813</c:v>
                </c:pt>
                <c:pt idx="40">
                  <c:v>294.81879462468385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EE-496A-ABE8-E2BB72663799}"/>
            </c:ext>
          </c:extLst>
        </c:ser>
        <c:ser>
          <c:idx val="4"/>
          <c:order val="4"/>
          <c:tx>
            <c:strRef>
              <c:f>'CA ZB teplo'!$D$65</c:f>
              <c:strCache>
                <c:ptCount val="1"/>
                <c:pt idx="0">
                  <c:v>11 200</c:v>
                </c:pt>
              </c:strCache>
            </c:strRef>
          </c:tx>
          <c:spPr>
            <a:solidFill>
              <a:schemeClr val="accent4">
                <a:tint val="44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teplo'!$F$2:$F$42</c:f>
              <c:numCache>
                <c:formatCode>0.0</c:formatCode>
                <c:ptCount val="41"/>
                <c:pt idx="0">
                  <c:v>954.46713965553215</c:v>
                </c:pt>
                <c:pt idx="1">
                  <c:v>922.65085348877687</c:v>
                </c:pt>
                <c:pt idx="2">
                  <c:v>892.34964269145587</c:v>
                </c:pt>
                <c:pt idx="3">
                  <c:v>863.45779053581077</c:v>
                </c:pt>
                <c:pt idx="4">
                  <c:v>835.87920438726985</c:v>
                </c:pt>
                <c:pt idx="5">
                  <c:v>809.52633317869061</c:v>
                </c:pt>
                <c:pt idx="6">
                  <c:v>784.31923897912714</c:v>
                </c:pt>
                <c:pt idx="7">
                  <c:v>760.18478708595501</c:v>
                </c:pt>
                <c:pt idx="8">
                  <c:v>737.05593735499656</c:v>
                </c:pt>
                <c:pt idx="9">
                  <c:v>714.87112230693697</c:v>
                </c:pt>
                <c:pt idx="10">
                  <c:v>693.573699860798</c:v>
                </c:pt>
                <c:pt idx="11">
                  <c:v>673.11147045176313</c:v>
                </c:pt>
                <c:pt idx="12">
                  <c:v>653.43624986615089</c:v>
                </c:pt>
                <c:pt idx="13">
                  <c:v>634.50349043473364</c:v>
                </c:pt>
                <c:pt idx="14">
                  <c:v>616.27194431557155</c:v>
                </c:pt>
                <c:pt idx="15">
                  <c:v>598.70336350981609</c:v>
                </c:pt>
                <c:pt idx="16">
                  <c:v>581.76223201856908</c:v>
                </c:pt>
                <c:pt idx="17">
                  <c:v>565.41552619368201</c:v>
                </c:pt>
                <c:pt idx="18">
                  <c:v>549.63249987999779</c:v>
                </c:pt>
                <c:pt idx="19">
                  <c:v>534.38449140747093</c:v>
                </c:pt>
                <c:pt idx="20">
                  <c:v>519.64474988399786</c:v>
                </c:pt>
                <c:pt idx="21">
                  <c:v>505.38827857442459</c:v>
                </c:pt>
                <c:pt idx="22">
                  <c:v>491.591693436127</c:v>
                </c:pt>
                <c:pt idx="23">
                  <c:v>478.23309512761784</c:v>
                </c:pt>
                <c:pt idx="24">
                  <c:v>465.29195301624753</c:v>
                </c:pt>
                <c:pt idx="25">
                  <c:v>452.74899989292106</c:v>
                </c:pt>
                <c:pt idx="26">
                  <c:v>440.58613625818026</c:v>
                </c:pt>
                <c:pt idx="27">
                  <c:v>428.78634317971137</c:v>
                </c:pt>
                <c:pt idx="28">
                  <c:v>417.33360283882183</c:v>
                </c:pt>
                <c:pt idx="29">
                  <c:v>406.21282598608559</c:v>
                </c:pt>
                <c:pt idx="30">
                  <c:v>395.40978561485548</c:v>
                </c:pt>
                <c:pt idx="31">
                  <c:v>384.91105623999863</c:v>
                </c:pt>
                <c:pt idx="32">
                  <c:v>374.70395823666496</c:v>
                </c:pt>
                <c:pt idx="33">
                  <c:v>364.77650675398093</c:v>
                </c:pt>
                <c:pt idx="34">
                  <c:v>355.1173647708095</c:v>
                </c:pt>
                <c:pt idx="35">
                  <c:v>345.71579990719846</c:v>
                </c:pt>
                <c:pt idx="36">
                  <c:v>336.56164464527069</c:v>
                </c:pt>
                <c:pt idx="37">
                  <c:v>327.64525964987752</c:v>
                </c:pt>
                <c:pt idx="38">
                  <c:v>318.95749991077639</c:v>
                </c:pt>
                <c:pt idx="39">
                  <c:v>310.48968345620943</c:v>
                </c:pt>
                <c:pt idx="40">
                  <c:v>302.23356241299825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8EE-496A-ABE8-E2BB72663799}"/>
            </c:ext>
          </c:extLst>
        </c:ser>
        <c:ser>
          <c:idx val="5"/>
          <c:order val="5"/>
          <c:tx>
            <c:strRef>
              <c:f>'CA ZB teplo'!$D$66</c:f>
              <c:strCache>
                <c:ptCount val="1"/>
                <c:pt idx="0">
                  <c:v>11 500</c:v>
                </c:pt>
              </c:strCache>
            </c:strRef>
          </c:tx>
          <c:spPr>
            <a:solidFill>
              <a:schemeClr val="accent4">
                <a:tint val="47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teplo'!$G$2:$G$42</c:f>
              <c:numCache>
                <c:formatCode>0.0</c:formatCode>
                <c:ptCount val="41"/>
                <c:pt idx="0">
                  <c:v>969.29667523150135</c:v>
                </c:pt>
                <c:pt idx="1">
                  <c:v>937.11869307576512</c:v>
                </c:pt>
                <c:pt idx="2">
                  <c:v>906.47300990726364</c:v>
                </c:pt>
                <c:pt idx="3">
                  <c:v>877.2527073512814</c:v>
                </c:pt>
                <c:pt idx="4">
                  <c:v>849.36060036605193</c:v>
                </c:pt>
                <c:pt idx="5">
                  <c:v>822.70814258013888</c:v>
                </c:pt>
                <c:pt idx="6">
                  <c:v>797.21448730663064</c:v>
                </c:pt>
                <c:pt idx="7">
                  <c:v>772.80566842779149</c:v>
                </c:pt>
                <c:pt idx="8">
                  <c:v>749.41388366887873</c:v>
                </c:pt>
                <c:pt idx="9">
                  <c:v>726.97686563479692</c:v>
                </c:pt>
                <c:pt idx="10">
                  <c:v>705.4373283221006</c:v>
                </c:pt>
                <c:pt idx="11">
                  <c:v>684.742478747159</c:v>
                </c:pt>
                <c:pt idx="12">
                  <c:v>664.84358492511694</c:v>
                </c:pt>
                <c:pt idx="13">
                  <c:v>645.6955927566994</c:v>
                </c:pt>
                <c:pt idx="14">
                  <c:v>627.25678548342694</c:v>
                </c:pt>
                <c:pt idx="15">
                  <c:v>609.4884802928367</c:v>
                </c:pt>
                <c:pt idx="16">
                  <c:v>592.35475743046436</c:v>
                </c:pt>
                <c:pt idx="17">
                  <c:v>575.82221782642102</c:v>
                </c:pt>
                <c:pt idx="18">
                  <c:v>559.85976579491512</c:v>
                </c:pt>
                <c:pt idx="19">
                  <c:v>544.43841383230449</c:v>
                </c:pt>
                <c:pt idx="20">
                  <c:v>529.53110693508495</c:v>
                </c:pt>
                <c:pt idx="21">
                  <c:v>515.11256419844437</c:v>
                </c:pt>
                <c:pt idx="22">
                  <c:v>501.15913574364384</c:v>
                </c:pt>
                <c:pt idx="23">
                  <c:v>487.64867327152228</c:v>
                </c:pt>
                <c:pt idx="24">
                  <c:v>474.56041275164108</c:v>
                </c:pt>
                <c:pt idx="25">
                  <c:v>461.87486794007754</c:v>
                </c:pt>
                <c:pt idx="26">
                  <c:v>449.57373357734923</c:v>
                </c:pt>
                <c:pt idx="27">
                  <c:v>437.63979725529998</c:v>
                </c:pt>
                <c:pt idx="28">
                  <c:v>426.05685906036859</c:v>
                </c:pt>
                <c:pt idx="29">
                  <c:v>414.80965820442151</c:v>
                </c:pt>
                <c:pt idx="30">
                  <c:v>403.88380594436893</c:v>
                </c:pt>
                <c:pt idx="31">
                  <c:v>393.26572417050437</c:v>
                </c:pt>
                <c:pt idx="32">
                  <c:v>382.94258911257054</c:v>
                </c:pt>
                <c:pt idx="33">
                  <c:v>372.9022796726718</c:v>
                </c:pt>
                <c:pt idx="34">
                  <c:v>363.13332994736533</c:v>
                </c:pt>
                <c:pt idx="35">
                  <c:v>353.62488554807697</c:v>
                </c:pt>
                <c:pt idx="36">
                  <c:v>344.36666336980329</c:v>
                </c:pt>
                <c:pt idx="37">
                  <c:v>335.34891449487981</c:v>
                </c:pt>
                <c:pt idx="38">
                  <c:v>326.56238995006504</c:v>
                </c:pt>
                <c:pt idx="39">
                  <c:v>317.9983090646295</c:v>
                </c:pt>
                <c:pt idx="40">
                  <c:v>309.64833020132141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8EE-496A-ABE8-E2BB72663799}"/>
            </c:ext>
          </c:extLst>
        </c:ser>
        <c:ser>
          <c:idx val="6"/>
          <c:order val="6"/>
          <c:tx>
            <c:strRef>
              <c:f>'CA ZB teplo'!$D$67</c:f>
              <c:strCache>
                <c:ptCount val="1"/>
                <c:pt idx="0">
                  <c:v>11 800</c:v>
                </c:pt>
              </c:strCache>
            </c:strRef>
          </c:tx>
          <c:spPr>
            <a:solidFill>
              <a:schemeClr val="accent4">
                <a:tint val="49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teplo'!$H$2:$H$42</c:f>
              <c:numCache>
                <c:formatCode>0.0</c:formatCode>
                <c:ptCount val="41"/>
                <c:pt idx="0">
                  <c:v>984.12619597925493</c:v>
                </c:pt>
                <c:pt idx="1">
                  <c:v>951.58653266268857</c:v>
                </c:pt>
                <c:pt idx="2">
                  <c:v>920.59637712310098</c:v>
                </c:pt>
                <c:pt idx="3">
                  <c:v>891.04762416677909</c:v>
                </c:pt>
                <c:pt idx="4">
                  <c:v>862.84199634477784</c:v>
                </c:pt>
                <c:pt idx="5">
                  <c:v>835.88995198155999</c:v>
                </c:pt>
                <c:pt idx="6">
                  <c:v>810.1097356341611</c:v>
                </c:pt>
                <c:pt idx="7">
                  <c:v>785.42654976957942</c:v>
                </c:pt>
                <c:pt idx="8">
                  <c:v>761.77182998271212</c:v>
                </c:pt>
                <c:pt idx="9">
                  <c:v>739.08260896265756</c:v>
                </c:pt>
                <c:pt idx="10">
                  <c:v>717.30095678340433</c:v>
                </c:pt>
                <c:pt idx="11">
                  <c:v>696.37348704255373</c:v>
                </c:pt>
                <c:pt idx="12">
                  <c:v>676.25091998406276</c:v>
                </c:pt>
                <c:pt idx="13">
                  <c:v>656.88769507868346</c:v>
                </c:pt>
                <c:pt idx="14">
                  <c:v>638.24162665130052</c:v>
                </c:pt>
                <c:pt idx="15">
                  <c:v>620.27359707582241</c:v>
                </c:pt>
                <c:pt idx="16">
                  <c:v>602.9472828423427</c:v>
                </c:pt>
                <c:pt idx="17">
                  <c:v>586.22890945912684</c:v>
                </c:pt>
                <c:pt idx="18">
                  <c:v>570.08703170984779</c:v>
                </c:pt>
                <c:pt idx="19">
                  <c:v>554.49233625712191</c:v>
                </c:pt>
                <c:pt idx="20">
                  <c:v>539.41746398617136</c:v>
                </c:pt>
                <c:pt idx="21">
                  <c:v>524.83684982246257</c:v>
                </c:pt>
                <c:pt idx="22">
                  <c:v>510.7265780511334</c:v>
                </c:pt>
                <c:pt idx="23">
                  <c:v>497.06425141540126</c:v>
                </c:pt>
                <c:pt idx="24">
                  <c:v>483.82887248703497</c:v>
                </c:pt>
                <c:pt idx="25">
                  <c:v>471.00073598724703</c:v>
                </c:pt>
                <c:pt idx="26">
                  <c:v>458.56133089651888</c:v>
                </c:pt>
                <c:pt idx="27">
                  <c:v>446.49325133091088</c:v>
                </c:pt>
                <c:pt idx="28">
                  <c:v>434.78011528191524</c:v>
                </c:pt>
                <c:pt idx="29">
                  <c:v>423.4064904227684</c:v>
                </c:pt>
                <c:pt idx="30">
                  <c:v>412.35782627386106</c:v>
                </c:pt>
                <c:pt idx="31">
                  <c:v>401.62039210098908</c:v>
                </c:pt>
                <c:pt idx="32">
                  <c:v>391.18121998847539</c:v>
                </c:pt>
                <c:pt idx="33">
                  <c:v>381.0280525913729</c:v>
                </c:pt>
                <c:pt idx="34">
                  <c:v>371.14929512392229</c:v>
                </c:pt>
                <c:pt idx="35">
                  <c:v>361.53397118894605</c:v>
                </c:pt>
                <c:pt idx="36">
                  <c:v>352.17168209435459</c:v>
                </c:pt>
                <c:pt idx="37">
                  <c:v>343.05256933987357</c:v>
                </c:pt>
                <c:pt idx="38">
                  <c:v>334.16727998936244</c:v>
                </c:pt>
                <c:pt idx="39">
                  <c:v>325.50693467304103</c:v>
                </c:pt>
                <c:pt idx="40">
                  <c:v>317.06309798962781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8EE-496A-ABE8-E2BB72663799}"/>
            </c:ext>
          </c:extLst>
        </c:ser>
        <c:ser>
          <c:idx val="7"/>
          <c:order val="7"/>
          <c:tx>
            <c:strRef>
              <c:f>'CA ZB teplo'!$D$68</c:f>
              <c:strCache>
                <c:ptCount val="1"/>
                <c:pt idx="0">
                  <c:v>12 100</c:v>
                </c:pt>
              </c:strCache>
            </c:strRef>
          </c:tx>
          <c:spPr>
            <a:solidFill>
              <a:schemeClr val="accent4">
                <a:tint val="52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teplo'!$I$2:$I$42</c:f>
              <c:numCache>
                <c:formatCode>0.0</c:formatCode>
                <c:ptCount val="41"/>
                <c:pt idx="0">
                  <c:v>998.95573155588556</c:v>
                </c:pt>
                <c:pt idx="1">
                  <c:v>966.05437224967704</c:v>
                </c:pt>
                <c:pt idx="2">
                  <c:v>934.71974433893922</c:v>
                </c:pt>
                <c:pt idx="3">
                  <c:v>904.84254098221857</c:v>
                </c:pt>
                <c:pt idx="4">
                  <c:v>876.32339232356037</c:v>
                </c:pt>
                <c:pt idx="5">
                  <c:v>849.07176138303646</c:v>
                </c:pt>
                <c:pt idx="6">
                  <c:v>823.00498396166518</c:v>
                </c:pt>
                <c:pt idx="7">
                  <c:v>798.04743111139237</c:v>
                </c:pt>
                <c:pt idx="8">
                  <c:v>774.12977629659497</c:v>
                </c:pt>
                <c:pt idx="9">
                  <c:v>751.18835229051797</c:v>
                </c:pt>
                <c:pt idx="10">
                  <c:v>729.16458524470806</c:v>
                </c:pt>
                <c:pt idx="11">
                  <c:v>708.00449533794972</c:v>
                </c:pt>
                <c:pt idx="12">
                  <c:v>687.65825504298789</c:v>
                </c:pt>
                <c:pt idx="13">
                  <c:v>668.07979740066946</c:v>
                </c:pt>
                <c:pt idx="14">
                  <c:v>649.22646781917524</c:v>
                </c:pt>
                <c:pt idx="15">
                  <c:v>631.05871385884359</c:v>
                </c:pt>
                <c:pt idx="16">
                  <c:v>613.53980825420365</c:v>
                </c:pt>
                <c:pt idx="17">
                  <c:v>596.63560109185016</c:v>
                </c:pt>
                <c:pt idx="18">
                  <c:v>580.31429762476478</c:v>
                </c:pt>
                <c:pt idx="19">
                  <c:v>564.54625868197195</c:v>
                </c:pt>
                <c:pt idx="20">
                  <c:v>549.30382103727209</c:v>
                </c:pt>
                <c:pt idx="21">
                  <c:v>534.56113544649691</c:v>
                </c:pt>
                <c:pt idx="22">
                  <c:v>520.29402035863586</c:v>
                </c:pt>
                <c:pt idx="23">
                  <c:v>506.479829559292</c:v>
                </c:pt>
                <c:pt idx="24">
                  <c:v>493.09733222242869</c:v>
                </c:pt>
                <c:pt idx="25">
                  <c:v>480.12660403439122</c:v>
                </c:pt>
                <c:pt idx="26">
                  <c:v>467.54892821568779</c:v>
                </c:pt>
                <c:pt idx="27">
                  <c:v>455.3467054064991</c:v>
                </c:pt>
                <c:pt idx="28">
                  <c:v>443.50337150347377</c:v>
                </c:pt>
                <c:pt idx="29">
                  <c:v>432.00332264110432</c:v>
                </c:pt>
                <c:pt idx="30">
                  <c:v>420.83184660337423</c:v>
                </c:pt>
                <c:pt idx="31">
                  <c:v>409.9750600314847</c:v>
                </c:pt>
                <c:pt idx="32">
                  <c:v>399.41985086439109</c:v>
                </c:pt>
                <c:pt idx="33">
                  <c:v>389.15382551007451</c:v>
                </c:pt>
                <c:pt idx="34">
                  <c:v>379.16526030047845</c:v>
                </c:pt>
                <c:pt idx="35">
                  <c:v>369.44305682981519</c:v>
                </c:pt>
                <c:pt idx="36">
                  <c:v>359.97670081888731</c:v>
                </c:pt>
                <c:pt idx="37">
                  <c:v>350.75622418487546</c:v>
                </c:pt>
                <c:pt idx="38">
                  <c:v>341.77217002866797</c:v>
                </c:pt>
                <c:pt idx="39">
                  <c:v>333.01556028146098</c:v>
                </c:pt>
                <c:pt idx="40">
                  <c:v>324.47786577795091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68EE-496A-ABE8-E2BB72663799}"/>
            </c:ext>
          </c:extLst>
        </c:ser>
        <c:ser>
          <c:idx val="8"/>
          <c:order val="8"/>
          <c:tx>
            <c:strRef>
              <c:f>'CA ZB teplo'!$D$69</c:f>
              <c:strCache>
                <c:ptCount val="1"/>
                <c:pt idx="0">
                  <c:v>12 400</c:v>
                </c:pt>
              </c:strCache>
            </c:strRef>
          </c:tx>
          <c:spPr>
            <a:solidFill>
              <a:schemeClr val="accent4">
                <a:tint val="55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teplo'!$J$2:$J$42</c:f>
              <c:numCache>
                <c:formatCode>0.0</c:formatCode>
                <c:ptCount val="41"/>
                <c:pt idx="0">
                  <c:v>1013.785267132514</c:v>
                </c:pt>
                <c:pt idx="1">
                  <c:v>980.52221183663289</c:v>
                </c:pt>
                <c:pt idx="2">
                  <c:v>948.84311155480748</c:v>
                </c:pt>
                <c:pt idx="3">
                  <c:v>918.63745779771807</c:v>
                </c:pt>
                <c:pt idx="4">
                  <c:v>889.80478830231482</c:v>
                </c:pt>
                <c:pt idx="5">
                  <c:v>862.25357078445802</c:v>
                </c:pt>
                <c:pt idx="6">
                  <c:v>835.9002322891447</c:v>
                </c:pt>
                <c:pt idx="7">
                  <c:v>810.66831245322919</c:v>
                </c:pt>
                <c:pt idx="8">
                  <c:v>786.48772261045303</c:v>
                </c:pt>
                <c:pt idx="9">
                  <c:v>763.29409561837883</c:v>
                </c:pt>
                <c:pt idx="10">
                  <c:v>741.02821370601146</c:v>
                </c:pt>
                <c:pt idx="11">
                  <c:v>719.63550363334514</c:v>
                </c:pt>
                <c:pt idx="12">
                  <c:v>699.06559010193359</c:v>
                </c:pt>
                <c:pt idx="13">
                  <c:v>679.27189972265353</c:v>
                </c:pt>
                <c:pt idx="14">
                  <c:v>660.21130898704837</c:v>
                </c:pt>
                <c:pt idx="15">
                  <c:v>641.84383064182862</c:v>
                </c:pt>
                <c:pt idx="16">
                  <c:v>624.13233366608279</c:v>
                </c:pt>
                <c:pt idx="17">
                  <c:v>607.04229272457144</c:v>
                </c:pt>
                <c:pt idx="18">
                  <c:v>590.54156353966607</c:v>
                </c:pt>
                <c:pt idx="19">
                  <c:v>574.60018110679016</c:v>
                </c:pt>
                <c:pt idx="20">
                  <c:v>559.19017808834349</c:v>
                </c:pt>
                <c:pt idx="21">
                  <c:v>544.28542107050146</c:v>
                </c:pt>
                <c:pt idx="22">
                  <c:v>529.86146266615299</c:v>
                </c:pt>
                <c:pt idx="23">
                  <c:v>515.89540770318388</c:v>
                </c:pt>
                <c:pt idx="24">
                  <c:v>502.36579195783497</c:v>
                </c:pt>
                <c:pt idx="25">
                  <c:v>489.25247208154741</c:v>
                </c:pt>
                <c:pt idx="26">
                  <c:v>476.5365255348699</c:v>
                </c:pt>
                <c:pt idx="27">
                  <c:v>464.20015948211045</c:v>
                </c:pt>
                <c:pt idx="28">
                  <c:v>452.22662772502065</c:v>
                </c:pt>
                <c:pt idx="29">
                  <c:v>440.60015485944041</c:v>
                </c:pt>
                <c:pt idx="30">
                  <c:v>429.30586693286551</c:v>
                </c:pt>
                <c:pt idx="31">
                  <c:v>418.32972796198015</c:v>
                </c:pt>
                <c:pt idx="32">
                  <c:v>407.65848174028628</c:v>
                </c:pt>
                <c:pt idx="33">
                  <c:v>397.27959842877505</c:v>
                </c:pt>
                <c:pt idx="34">
                  <c:v>387.18122547704507</c:v>
                </c:pt>
                <c:pt idx="35">
                  <c:v>377.35214247068433</c:v>
                </c:pt>
                <c:pt idx="36">
                  <c:v>367.78171954342895</c:v>
                </c:pt>
                <c:pt idx="37">
                  <c:v>358.45987902987798</c:v>
                </c:pt>
                <c:pt idx="38">
                  <c:v>349.37706006795617</c:v>
                </c:pt>
                <c:pt idx="39">
                  <c:v>340.52418588988093</c:v>
                </c:pt>
                <c:pt idx="40">
                  <c:v>331.89263356626577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8EE-496A-ABE8-E2BB72663799}"/>
            </c:ext>
          </c:extLst>
        </c:ser>
        <c:ser>
          <c:idx val="9"/>
          <c:order val="9"/>
          <c:tx>
            <c:strRef>
              <c:f>'CA ZB teplo'!$D$70</c:f>
              <c:strCache>
                <c:ptCount val="1"/>
                <c:pt idx="0">
                  <c:v>12 700</c:v>
                </c:pt>
              </c:strCache>
            </c:strRef>
          </c:tx>
          <c:spPr>
            <a:solidFill>
              <a:schemeClr val="accent4">
                <a:tint val="57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teplo'!$K$2:$K$42</c:f>
              <c:numCache>
                <c:formatCode>0.0</c:formatCode>
                <c:ptCount val="41"/>
                <c:pt idx="0">
                  <c:v>1028.614802709144</c:v>
                </c:pt>
                <c:pt idx="1">
                  <c:v>994.99005142358885</c:v>
                </c:pt>
                <c:pt idx="2">
                  <c:v>962.96647877061366</c:v>
                </c:pt>
                <c:pt idx="3">
                  <c:v>932.43237461315778</c:v>
                </c:pt>
                <c:pt idx="4">
                  <c:v>903.28618428103994</c:v>
                </c:pt>
                <c:pt idx="5">
                  <c:v>875.43538018590584</c:v>
                </c:pt>
                <c:pt idx="6">
                  <c:v>848.79548061664661</c:v>
                </c:pt>
                <c:pt idx="7">
                  <c:v>823.28919379501599</c:v>
                </c:pt>
                <c:pt idx="8">
                  <c:v>798.84566892431098</c:v>
                </c:pt>
                <c:pt idx="9">
                  <c:v>775.39983894624049</c:v>
                </c:pt>
                <c:pt idx="10">
                  <c:v>752.89184216731599</c:v>
                </c:pt>
                <c:pt idx="11">
                  <c:v>731.26651192873999</c:v>
                </c:pt>
                <c:pt idx="12">
                  <c:v>710.47292516087907</c:v>
                </c:pt>
                <c:pt idx="13">
                  <c:v>690.4640020446368</c:v>
                </c:pt>
                <c:pt idx="14">
                  <c:v>671.19615015492138</c:v>
                </c:pt>
                <c:pt idx="15">
                  <c:v>652.62894742483184</c:v>
                </c:pt>
                <c:pt idx="16">
                  <c:v>634.72485907795942</c:v>
                </c:pt>
                <c:pt idx="17">
                  <c:v>617.44898435729397</c:v>
                </c:pt>
                <c:pt idx="18">
                  <c:v>600.76882945459863</c:v>
                </c:pt>
                <c:pt idx="19">
                  <c:v>584.65410353162338</c:v>
                </c:pt>
                <c:pt idx="20">
                  <c:v>569.07653513942932</c:v>
                </c:pt>
                <c:pt idx="21">
                  <c:v>554.00970669453591</c:v>
                </c:pt>
                <c:pt idx="22">
                  <c:v>539.42890497364101</c:v>
                </c:pt>
                <c:pt idx="23">
                  <c:v>525.3109858470898</c:v>
                </c:pt>
                <c:pt idx="24">
                  <c:v>511.63425169321494</c:v>
                </c:pt>
                <c:pt idx="25">
                  <c:v>498.37834012871696</c:v>
                </c:pt>
                <c:pt idx="26">
                  <c:v>485.52412285403938</c:v>
                </c:pt>
                <c:pt idx="27">
                  <c:v>473.05361355771032</c:v>
                </c:pt>
                <c:pt idx="28">
                  <c:v>460.94988394656735</c:v>
                </c:pt>
                <c:pt idx="29">
                  <c:v>449.19698707776479</c:v>
                </c:pt>
                <c:pt idx="30">
                  <c:v>437.77988726236771</c:v>
                </c:pt>
                <c:pt idx="31">
                  <c:v>426.68439589247606</c:v>
                </c:pt>
                <c:pt idx="32">
                  <c:v>415.89711261619101</c:v>
                </c:pt>
                <c:pt idx="33">
                  <c:v>405.40537134747603</c:v>
                </c:pt>
                <c:pt idx="34">
                  <c:v>395.19719065360158</c:v>
                </c:pt>
                <c:pt idx="35">
                  <c:v>385.26122811155346</c:v>
                </c:pt>
                <c:pt idx="36">
                  <c:v>375.58673826798031</c:v>
                </c:pt>
                <c:pt idx="37">
                  <c:v>366.16353387488931</c:v>
                </c:pt>
                <c:pt idx="38">
                  <c:v>356.98195010725334</c:v>
                </c:pt>
                <c:pt idx="39">
                  <c:v>348.03281149830968</c:v>
                </c:pt>
                <c:pt idx="40">
                  <c:v>339.30740135457211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68EE-496A-ABE8-E2BB72663799}"/>
            </c:ext>
          </c:extLst>
        </c:ser>
        <c:ser>
          <c:idx val="10"/>
          <c:order val="10"/>
          <c:tx>
            <c:strRef>
              <c:f>'CA ZB teplo'!$D$71</c:f>
              <c:strCache>
                <c:ptCount val="1"/>
                <c:pt idx="0">
                  <c:v>13 000</c:v>
                </c:pt>
              </c:strCache>
            </c:strRef>
          </c:tx>
          <c:spPr>
            <a:solidFill>
              <a:schemeClr val="accent4">
                <a:tint val="60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teplo'!$L$2:$L$42</c:f>
              <c:numCache>
                <c:formatCode>0.0</c:formatCode>
                <c:ptCount val="41"/>
                <c:pt idx="0">
                  <c:v>1043.4443531153088</c:v>
                </c:pt>
                <c:pt idx="1">
                  <c:v>1009.4578910105101</c:v>
                </c:pt>
                <c:pt idx="2">
                  <c:v>977.08984598645043</c:v>
                </c:pt>
                <c:pt idx="3">
                  <c:v>946.22729142862613</c:v>
                </c:pt>
                <c:pt idx="4">
                  <c:v>916.76758025979575</c:v>
                </c:pt>
                <c:pt idx="5">
                  <c:v>888.61718958735423</c:v>
                </c:pt>
                <c:pt idx="6">
                  <c:v>861.69072894415172</c:v>
                </c:pt>
                <c:pt idx="7">
                  <c:v>835.91007513682951</c:v>
                </c:pt>
                <c:pt idx="8">
                  <c:v>811.20361523814506</c:v>
                </c:pt>
                <c:pt idx="9">
                  <c:v>787.50558227410102</c:v>
                </c:pt>
                <c:pt idx="10">
                  <c:v>764.7554706286187</c:v>
                </c:pt>
                <c:pt idx="11">
                  <c:v>742.89752022413575</c:v>
                </c:pt>
                <c:pt idx="12">
                  <c:v>721.8802602198266</c:v>
                </c:pt>
                <c:pt idx="13">
                  <c:v>701.65610436662189</c:v>
                </c:pt>
                <c:pt idx="14">
                  <c:v>682.18099132279497</c:v>
                </c:pt>
                <c:pt idx="15">
                  <c:v>663.41406420785381</c:v>
                </c:pt>
                <c:pt idx="16">
                  <c:v>645.31738448983822</c:v>
                </c:pt>
                <c:pt idx="17">
                  <c:v>627.85567599001695</c:v>
                </c:pt>
                <c:pt idx="18">
                  <c:v>610.99609536951573</c:v>
                </c:pt>
                <c:pt idx="19">
                  <c:v>594.70802595647274</c:v>
                </c:pt>
                <c:pt idx="20">
                  <c:v>578.96289219051573</c:v>
                </c:pt>
                <c:pt idx="21">
                  <c:v>563.73399231853989</c:v>
                </c:pt>
                <c:pt idx="22">
                  <c:v>548.99634728115893</c:v>
                </c:pt>
                <c:pt idx="23">
                  <c:v>534.72656399096718</c:v>
                </c:pt>
                <c:pt idx="24">
                  <c:v>520.90271142860831</c:v>
                </c:pt>
                <c:pt idx="25">
                  <c:v>507.50420817586036</c:v>
                </c:pt>
                <c:pt idx="26">
                  <c:v>494.51172017319635</c:v>
                </c:pt>
                <c:pt idx="27">
                  <c:v>481.90706763331008</c:v>
                </c:pt>
                <c:pt idx="28">
                  <c:v>469.67314016811429</c:v>
                </c:pt>
                <c:pt idx="29">
                  <c:v>457.79381929610042</c:v>
                </c:pt>
                <c:pt idx="30">
                  <c:v>446.25390759188218</c:v>
                </c:pt>
                <c:pt idx="31">
                  <c:v>435.03906382297106</c:v>
                </c:pt>
                <c:pt idx="32">
                  <c:v>424.13574349209682</c:v>
                </c:pt>
                <c:pt idx="33">
                  <c:v>413.53114426617714</c:v>
                </c:pt>
                <c:pt idx="34">
                  <c:v>403.21315583014791</c:v>
                </c:pt>
                <c:pt idx="35">
                  <c:v>393.17031375242254</c:v>
                </c:pt>
                <c:pt idx="36">
                  <c:v>383.39175699252218</c:v>
                </c:pt>
                <c:pt idx="37">
                  <c:v>373.86718871988273</c:v>
                </c:pt>
                <c:pt idx="38">
                  <c:v>364.58684014655978</c:v>
                </c:pt>
                <c:pt idx="39">
                  <c:v>355.54143710672963</c:v>
                </c:pt>
                <c:pt idx="40">
                  <c:v>346.72216914288651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8EE-496A-ABE8-E2BB72663799}"/>
            </c:ext>
          </c:extLst>
        </c:ser>
        <c:ser>
          <c:idx val="11"/>
          <c:order val="11"/>
          <c:tx>
            <c:strRef>
              <c:f>'CA ZB teplo'!$D$72</c:f>
              <c:strCache>
                <c:ptCount val="1"/>
                <c:pt idx="0">
                  <c:v>13 300</c:v>
                </c:pt>
              </c:strCache>
            </c:strRef>
          </c:tx>
          <c:spPr>
            <a:solidFill>
              <a:schemeClr val="accent4">
                <a:tint val="63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teplo'!$M$2:$M$42</c:f>
              <c:numCache>
                <c:formatCode>0.0</c:formatCode>
                <c:ptCount val="41"/>
                <c:pt idx="0">
                  <c:v>1058.2738886919381</c:v>
                </c:pt>
                <c:pt idx="1">
                  <c:v>1023.9257305975004</c:v>
                </c:pt>
                <c:pt idx="2">
                  <c:v>991.2132132022889</c:v>
                </c:pt>
                <c:pt idx="3">
                  <c:v>960.02220824412655</c:v>
                </c:pt>
                <c:pt idx="4">
                  <c:v>930.24897623854804</c:v>
                </c:pt>
                <c:pt idx="5">
                  <c:v>901.79899898883093</c:v>
                </c:pt>
                <c:pt idx="6">
                  <c:v>874.58597727165363</c:v>
                </c:pt>
                <c:pt idx="7">
                  <c:v>848.53095647864234</c:v>
                </c:pt>
                <c:pt idx="8">
                  <c:v>823.56156155202734</c:v>
                </c:pt>
                <c:pt idx="9">
                  <c:v>799.61132560198553</c:v>
                </c:pt>
                <c:pt idx="10">
                  <c:v>776.61909908994528</c:v>
                </c:pt>
                <c:pt idx="11">
                  <c:v>754.52852851953139</c:v>
                </c:pt>
                <c:pt idx="12">
                  <c:v>733.28759527879254</c:v>
                </c:pt>
                <c:pt idx="13">
                  <c:v>712.84820668860516</c:v>
                </c:pt>
                <c:pt idx="14">
                  <c:v>693.16583249068822</c:v>
                </c:pt>
                <c:pt idx="15">
                  <c:v>674.19918099083816</c:v>
                </c:pt>
                <c:pt idx="16">
                  <c:v>655.90990990171588</c:v>
                </c:pt>
                <c:pt idx="17">
                  <c:v>638.26236762273936</c:v>
                </c:pt>
                <c:pt idx="18">
                  <c:v>621.2233612844326</c:v>
                </c:pt>
                <c:pt idx="19">
                  <c:v>604.76194838129027</c:v>
                </c:pt>
                <c:pt idx="20">
                  <c:v>588.84924924161771</c:v>
                </c:pt>
                <c:pt idx="21">
                  <c:v>573.45827794255933</c:v>
                </c:pt>
                <c:pt idx="22">
                  <c:v>558.56378958864775</c:v>
                </c:pt>
                <c:pt idx="23">
                  <c:v>544.14214213487332</c:v>
                </c:pt>
                <c:pt idx="24">
                  <c:v>530.17117116401573</c:v>
                </c:pt>
                <c:pt idx="25">
                  <c:v>516.630076223017</c:v>
                </c:pt>
                <c:pt idx="26">
                  <c:v>503.49931749236561</c:v>
                </c:pt>
                <c:pt idx="27">
                  <c:v>490.76052170890978</c:v>
                </c:pt>
                <c:pt idx="28">
                  <c:v>478.39639638964911</c:v>
                </c:pt>
                <c:pt idx="29">
                  <c:v>466.39065151444845</c:v>
                </c:pt>
                <c:pt idx="30">
                  <c:v>454.72792792137341</c:v>
                </c:pt>
                <c:pt idx="31">
                  <c:v>443.39373175346657</c:v>
                </c:pt>
                <c:pt idx="32">
                  <c:v>432.37437436801241</c:v>
                </c:pt>
                <c:pt idx="33">
                  <c:v>421.65691718487869</c:v>
                </c:pt>
                <c:pt idx="34">
                  <c:v>411.22912100670425</c:v>
                </c:pt>
                <c:pt idx="35">
                  <c:v>401.07939939328151</c:v>
                </c:pt>
                <c:pt idx="36">
                  <c:v>391.19677571705398</c:v>
                </c:pt>
                <c:pt idx="37">
                  <c:v>381.57084356488468</c:v>
                </c:pt>
                <c:pt idx="38">
                  <c:v>372.19173018585695</c:v>
                </c:pt>
                <c:pt idx="39">
                  <c:v>363.05006271514975</c:v>
                </c:pt>
                <c:pt idx="40">
                  <c:v>354.13693693121019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8EE-496A-ABE8-E2BB72663799}"/>
            </c:ext>
          </c:extLst>
        </c:ser>
        <c:ser>
          <c:idx val="12"/>
          <c:order val="12"/>
          <c:tx>
            <c:strRef>
              <c:f>'CA ZB teplo'!$D$73</c:f>
              <c:strCache>
                <c:ptCount val="1"/>
                <c:pt idx="0">
                  <c:v>13 600</c:v>
                </c:pt>
              </c:strCache>
            </c:strRef>
          </c:tx>
          <c:spPr>
            <a:solidFill>
              <a:schemeClr val="accent4">
                <a:tint val="65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teplo'!$N$2:$N$42</c:f>
              <c:numCache>
                <c:formatCode>0.0</c:formatCode>
                <c:ptCount val="41"/>
                <c:pt idx="0">
                  <c:v>1073.1034094390325</c:v>
                </c:pt>
                <c:pt idx="1">
                  <c:v>1038.3935701844566</c:v>
                </c:pt>
                <c:pt idx="2">
                  <c:v>1005.3365804181589</c:v>
                </c:pt>
                <c:pt idx="3">
                  <c:v>973.81712505959638</c:v>
                </c:pt>
                <c:pt idx="4">
                  <c:v>943.73037221730181</c:v>
                </c:pt>
                <c:pt idx="5">
                  <c:v>914.98080839027989</c:v>
                </c:pt>
                <c:pt idx="6">
                  <c:v>887.48122559915919</c:v>
                </c:pt>
                <c:pt idx="7">
                  <c:v>861.15183782047927</c:v>
                </c:pt>
                <c:pt idx="8">
                  <c:v>835.91950786586028</c:v>
                </c:pt>
                <c:pt idx="9">
                  <c:v>811.71706892982309</c:v>
                </c:pt>
                <c:pt idx="10">
                  <c:v>788.4827275512489</c:v>
                </c:pt>
                <c:pt idx="11">
                  <c:v>766.15953681492635</c:v>
                </c:pt>
                <c:pt idx="12">
                  <c:v>744.69493033771664</c:v>
                </c:pt>
                <c:pt idx="13">
                  <c:v>724.04030901061117</c:v>
                </c:pt>
                <c:pt idx="14">
                  <c:v>704.15067365854168</c:v>
                </c:pt>
                <c:pt idx="15">
                  <c:v>684.98429777384172</c:v>
                </c:pt>
                <c:pt idx="16">
                  <c:v>666.50243531359411</c:v>
                </c:pt>
                <c:pt idx="17">
                  <c:v>648.66905925546155</c:v>
                </c:pt>
                <c:pt idx="18">
                  <c:v>631.4506271993497</c:v>
                </c:pt>
                <c:pt idx="19">
                  <c:v>614.8158708061402</c:v>
                </c:pt>
                <c:pt idx="20">
                  <c:v>598.73560629270412</c:v>
                </c:pt>
                <c:pt idx="21">
                  <c:v>583.18256356657844</c:v>
                </c:pt>
                <c:pt idx="22">
                  <c:v>568.13123189614976</c:v>
                </c:pt>
                <c:pt idx="23">
                  <c:v>553.55772027876526</c:v>
                </c:pt>
                <c:pt idx="24">
                  <c:v>539.43963089939496</c:v>
                </c:pt>
                <c:pt idx="25">
                  <c:v>525.75594427017415</c:v>
                </c:pt>
                <c:pt idx="26">
                  <c:v>512.48691481153492</c:v>
                </c:pt>
                <c:pt idx="27">
                  <c:v>499.61397578449737</c:v>
                </c:pt>
                <c:pt idx="28">
                  <c:v>487.11965261119559</c:v>
                </c:pt>
                <c:pt idx="29">
                  <c:v>474.98748373277255</c:v>
                </c:pt>
                <c:pt idx="30">
                  <c:v>463.20194825088743</c:v>
                </c:pt>
                <c:pt idx="31">
                  <c:v>451.74839968397339</c:v>
                </c:pt>
                <c:pt idx="32">
                  <c:v>440.61300524390737</c:v>
                </c:pt>
                <c:pt idx="33">
                  <c:v>429.78269010357951</c:v>
                </c:pt>
                <c:pt idx="34">
                  <c:v>419.24508618326087</c:v>
                </c:pt>
                <c:pt idx="35">
                  <c:v>408.98848503415121</c:v>
                </c:pt>
                <c:pt idx="36">
                  <c:v>399.00179444159642</c:v>
                </c:pt>
                <c:pt idx="37">
                  <c:v>389.27449840988692</c:v>
                </c:pt>
                <c:pt idx="38">
                  <c:v>379.79662022514486</c:v>
                </c:pt>
                <c:pt idx="39">
                  <c:v>370.55868832356981</c:v>
                </c:pt>
                <c:pt idx="40">
                  <c:v>361.55170471951641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68EE-496A-ABE8-E2BB72663799}"/>
            </c:ext>
          </c:extLst>
        </c:ser>
        <c:ser>
          <c:idx val="13"/>
          <c:order val="13"/>
          <c:tx>
            <c:strRef>
              <c:f>'CA ZB teplo'!$D$74</c:f>
              <c:strCache>
                <c:ptCount val="1"/>
                <c:pt idx="0">
                  <c:v>13 900</c:v>
                </c:pt>
              </c:strCache>
            </c:strRef>
          </c:tx>
          <c:spPr>
            <a:solidFill>
              <a:schemeClr val="accent4">
                <a:tint val="68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teplo'!$O$2:$O$42</c:f>
              <c:numCache>
                <c:formatCode>0.0</c:formatCode>
                <c:ptCount val="41"/>
                <c:pt idx="0">
                  <c:v>1087.9329598451968</c:v>
                </c:pt>
                <c:pt idx="1">
                  <c:v>1052.8614097714124</c:v>
                </c:pt>
                <c:pt idx="2">
                  <c:v>1019.4599476339968</c:v>
                </c:pt>
                <c:pt idx="3">
                  <c:v>987.61204187503529</c:v>
                </c:pt>
                <c:pt idx="4">
                  <c:v>957.21176819605603</c:v>
                </c:pt>
                <c:pt idx="5">
                  <c:v>928.1626177917002</c:v>
                </c:pt>
                <c:pt idx="6">
                  <c:v>900.37647392666202</c:v>
                </c:pt>
                <c:pt idx="7">
                  <c:v>873.77271916226516</c:v>
                </c:pt>
                <c:pt idx="8">
                  <c:v>848.27745417974324</c:v>
                </c:pt>
                <c:pt idx="9">
                  <c:v>823.82281225768236</c:v>
                </c:pt>
                <c:pt idx="10">
                  <c:v>800.34635601255286</c:v>
                </c:pt>
                <c:pt idx="11">
                  <c:v>777.79054511034542</c:v>
                </c:pt>
                <c:pt idx="12">
                  <c:v>756.10226539666314</c:v>
                </c:pt>
                <c:pt idx="13">
                  <c:v>735.23241133257409</c:v>
                </c:pt>
                <c:pt idx="14">
                  <c:v>715.13551482641515</c:v>
                </c:pt>
                <c:pt idx="15">
                  <c:v>695.76941455686404</c:v>
                </c:pt>
                <c:pt idx="16">
                  <c:v>677.09496072549109</c:v>
                </c:pt>
                <c:pt idx="17">
                  <c:v>659.07575088818328</c:v>
                </c:pt>
                <c:pt idx="18">
                  <c:v>641.67789311426679</c:v>
                </c:pt>
                <c:pt idx="19">
                  <c:v>624.86979323095636</c:v>
                </c:pt>
                <c:pt idx="20">
                  <c:v>608.62196334379064</c:v>
                </c:pt>
                <c:pt idx="21">
                  <c:v>592.90684919061368</c:v>
                </c:pt>
                <c:pt idx="22">
                  <c:v>577.69867420365313</c:v>
                </c:pt>
                <c:pt idx="23">
                  <c:v>562.9732984226423</c:v>
                </c:pt>
                <c:pt idx="24">
                  <c:v>548.7080906348026</c:v>
                </c:pt>
                <c:pt idx="25">
                  <c:v>534.88181231732972</c:v>
                </c:pt>
                <c:pt idx="26">
                  <c:v>521.47451213070406</c:v>
                </c:pt>
                <c:pt idx="27">
                  <c:v>508.46742986009627</c:v>
                </c:pt>
                <c:pt idx="28">
                  <c:v>495.84290883274195</c:v>
                </c:pt>
                <c:pt idx="29">
                  <c:v>483.5843159511079</c:v>
                </c:pt>
                <c:pt idx="30">
                  <c:v>471.67596858039013</c:v>
                </c:pt>
                <c:pt idx="31">
                  <c:v>460.1030676144573</c:v>
                </c:pt>
                <c:pt idx="32">
                  <c:v>448.85163611982307</c:v>
                </c:pt>
                <c:pt idx="33">
                  <c:v>437.90846302228027</c:v>
                </c:pt>
                <c:pt idx="34">
                  <c:v>427.26105135982772</c:v>
                </c:pt>
                <c:pt idx="35">
                  <c:v>416.8975706750299</c:v>
                </c:pt>
                <c:pt idx="36">
                  <c:v>406.80681316613766</c:v>
                </c:pt>
                <c:pt idx="37">
                  <c:v>396.97815325488943</c:v>
                </c:pt>
                <c:pt idx="38">
                  <c:v>387.40151026445142</c:v>
                </c:pt>
                <c:pt idx="39">
                  <c:v>378.06731393198049</c:v>
                </c:pt>
                <c:pt idx="40">
                  <c:v>368.96647250783968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68EE-496A-ABE8-E2BB72663799}"/>
            </c:ext>
          </c:extLst>
        </c:ser>
        <c:ser>
          <c:idx val="14"/>
          <c:order val="14"/>
          <c:tx>
            <c:strRef>
              <c:f>'CA ZB teplo'!$D$75</c:f>
              <c:strCache>
                <c:ptCount val="1"/>
                <c:pt idx="0">
                  <c:v>14 200</c:v>
                </c:pt>
              </c:strCache>
            </c:strRef>
          </c:tx>
          <c:spPr>
            <a:solidFill>
              <a:schemeClr val="accent4">
                <a:tint val="71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teplo'!$P$2:$P$42</c:f>
              <c:numCache>
                <c:formatCode>0.0</c:formatCode>
                <c:ptCount val="41"/>
                <c:pt idx="0">
                  <c:v>1102.7624805922906</c:v>
                </c:pt>
                <c:pt idx="1">
                  <c:v>1067.3292493583331</c:v>
                </c:pt>
                <c:pt idx="2">
                  <c:v>1033.5833148498348</c:v>
                </c:pt>
                <c:pt idx="3">
                  <c:v>1001.406958690503</c:v>
                </c:pt>
                <c:pt idx="4">
                  <c:v>970.69316417484083</c:v>
                </c:pt>
                <c:pt idx="5">
                  <c:v>941.34442719314814</c:v>
                </c:pt>
                <c:pt idx="6">
                  <c:v>913.27172225419395</c:v>
                </c:pt>
                <c:pt idx="7">
                  <c:v>886.39360050410414</c:v>
                </c:pt>
                <c:pt idx="8">
                  <c:v>860.63540049360165</c:v>
                </c:pt>
                <c:pt idx="9">
                  <c:v>835.92855558554379</c:v>
                </c:pt>
                <c:pt idx="10">
                  <c:v>812.20998447383363</c:v>
                </c:pt>
                <c:pt idx="11">
                  <c:v>789.42155340571799</c:v>
                </c:pt>
                <c:pt idx="12">
                  <c:v>767.50960045560817</c:v>
                </c:pt>
                <c:pt idx="13">
                  <c:v>746.42451365455929</c:v>
                </c:pt>
                <c:pt idx="14">
                  <c:v>726.12035599430976</c:v>
                </c:pt>
                <c:pt idx="15">
                  <c:v>706.55453133986748</c:v>
                </c:pt>
                <c:pt idx="16">
                  <c:v>687.68748613735102</c:v>
                </c:pt>
                <c:pt idx="17">
                  <c:v>669.48244252090603</c:v>
                </c:pt>
                <c:pt idx="18">
                  <c:v>651.90515902916604</c:v>
                </c:pt>
                <c:pt idx="19">
                  <c:v>634.9237156557906</c:v>
                </c:pt>
                <c:pt idx="20">
                  <c:v>618.50832039487716</c:v>
                </c:pt>
                <c:pt idx="21">
                  <c:v>602.63113481461698</c:v>
                </c:pt>
                <c:pt idx="22">
                  <c:v>587.26611651117094</c:v>
                </c:pt>
                <c:pt idx="23">
                  <c:v>572.3888765665489</c:v>
                </c:pt>
                <c:pt idx="24">
                  <c:v>557.97655037019638</c:v>
                </c:pt>
                <c:pt idx="25">
                  <c:v>544.00768036448699</c:v>
                </c:pt>
                <c:pt idx="26">
                  <c:v>530.46210944987308</c:v>
                </c:pt>
                <c:pt idx="27">
                  <c:v>517.32088393570916</c:v>
                </c:pt>
                <c:pt idx="28">
                  <c:v>504.56616505428889</c:v>
                </c:pt>
                <c:pt idx="29">
                  <c:v>492.18114816944421</c:v>
                </c:pt>
                <c:pt idx="30">
                  <c:v>480.14998890988102</c:v>
                </c:pt>
                <c:pt idx="31">
                  <c:v>468.45773554496435</c:v>
                </c:pt>
                <c:pt idx="32">
                  <c:v>457.09026699571712</c:v>
                </c:pt>
                <c:pt idx="33">
                  <c:v>446.03423594098132</c:v>
                </c:pt>
                <c:pt idx="34">
                  <c:v>435.27701653637359</c:v>
                </c:pt>
                <c:pt idx="35">
                  <c:v>424.80665631588857</c:v>
                </c:pt>
                <c:pt idx="36">
                  <c:v>414.61183189067947</c:v>
                </c:pt>
                <c:pt idx="37">
                  <c:v>404.68180809989133</c:v>
                </c:pt>
                <c:pt idx="38">
                  <c:v>395.00640030373938</c:v>
                </c:pt>
                <c:pt idx="39">
                  <c:v>385.57593954040999</c:v>
                </c:pt>
                <c:pt idx="40">
                  <c:v>376.38124029614528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68EE-496A-ABE8-E2BB72663799}"/>
            </c:ext>
          </c:extLst>
        </c:ser>
        <c:ser>
          <c:idx val="15"/>
          <c:order val="15"/>
          <c:tx>
            <c:strRef>
              <c:f>'CA ZB teplo'!$D$76</c:f>
              <c:strCache>
                <c:ptCount val="1"/>
                <c:pt idx="0">
                  <c:v>14 500</c:v>
                </c:pt>
              </c:strCache>
            </c:strRef>
          </c:tx>
          <c:spPr>
            <a:solidFill>
              <a:schemeClr val="accent4">
                <a:tint val="74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teplo'!$Q$2:$Q$42</c:f>
              <c:numCache>
                <c:formatCode>0.0</c:formatCode>
                <c:ptCount val="41"/>
                <c:pt idx="0">
                  <c:v>1117.5920309984558</c:v>
                </c:pt>
                <c:pt idx="1">
                  <c:v>1081.7970889453238</c:v>
                </c:pt>
                <c:pt idx="2">
                  <c:v>1047.7066820656378</c:v>
                </c:pt>
                <c:pt idx="3">
                  <c:v>1015.201875506005</c:v>
                </c:pt>
                <c:pt idx="4">
                  <c:v>984.17456015356527</c:v>
                </c:pt>
                <c:pt idx="5">
                  <c:v>954.52623659459778</c:v>
                </c:pt>
                <c:pt idx="6">
                  <c:v>926.16697058169814</c:v>
                </c:pt>
                <c:pt idx="7">
                  <c:v>899.01448184588946</c:v>
                </c:pt>
                <c:pt idx="8">
                  <c:v>872.99334680743311</c:v>
                </c:pt>
                <c:pt idx="9">
                  <c:v>848.03429891340454</c:v>
                </c:pt>
                <c:pt idx="10">
                  <c:v>824.07361293513691</c:v>
                </c:pt>
                <c:pt idx="11">
                  <c:v>801.05256170113705</c:v>
                </c:pt>
                <c:pt idx="12">
                  <c:v>778.91693551455421</c:v>
                </c:pt>
                <c:pt idx="13">
                  <c:v>757.61661597656507</c:v>
                </c:pt>
                <c:pt idx="14">
                  <c:v>737.10519716216402</c:v>
                </c:pt>
                <c:pt idx="15">
                  <c:v>717.33964812287081</c:v>
                </c:pt>
                <c:pt idx="16">
                  <c:v>698.28001154924777</c:v>
                </c:pt>
                <c:pt idx="17">
                  <c:v>679.88913415362822</c:v>
                </c:pt>
                <c:pt idx="18">
                  <c:v>662.13242494410065</c:v>
                </c:pt>
                <c:pt idx="19">
                  <c:v>644.97763808062416</c:v>
                </c:pt>
                <c:pt idx="20">
                  <c:v>628.39467744596368</c:v>
                </c:pt>
                <c:pt idx="21">
                  <c:v>612.35542043863643</c:v>
                </c:pt>
                <c:pt idx="22">
                  <c:v>596.83355881865918</c:v>
                </c:pt>
                <c:pt idx="23">
                  <c:v>581.80445471044072</c:v>
                </c:pt>
                <c:pt idx="24">
                  <c:v>567.2450101055897</c:v>
                </c:pt>
                <c:pt idx="25">
                  <c:v>553.1335484116571</c:v>
                </c:pt>
                <c:pt idx="26">
                  <c:v>539.44970676905621</c:v>
                </c:pt>
                <c:pt idx="27">
                  <c:v>526.17433801130892</c:v>
                </c:pt>
                <c:pt idx="28">
                  <c:v>513.28942127584844</c:v>
                </c:pt>
                <c:pt idx="29">
                  <c:v>500.77798038779258</c:v>
                </c:pt>
                <c:pt idx="30">
                  <c:v>488.62400923939532</c:v>
                </c:pt>
                <c:pt idx="31">
                  <c:v>476.81240347544826</c:v>
                </c:pt>
                <c:pt idx="32">
                  <c:v>465.32889787162213</c:v>
                </c:pt>
                <c:pt idx="33">
                  <c:v>454.16000885968236</c:v>
                </c:pt>
                <c:pt idx="34">
                  <c:v>443.2929817129409</c:v>
                </c:pt>
                <c:pt idx="35">
                  <c:v>432.71574195675817</c:v>
                </c:pt>
                <c:pt idx="36">
                  <c:v>422.41685061523162</c:v>
                </c:pt>
                <c:pt idx="37">
                  <c:v>412.38546294490379</c:v>
                </c:pt>
                <c:pt idx="38">
                  <c:v>402.61129034303656</c:v>
                </c:pt>
                <c:pt idx="39">
                  <c:v>393.0845651488209</c:v>
                </c:pt>
                <c:pt idx="40">
                  <c:v>383.79600808445991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8EE-496A-ABE8-E2BB72663799}"/>
            </c:ext>
          </c:extLst>
        </c:ser>
        <c:ser>
          <c:idx val="16"/>
          <c:order val="16"/>
          <c:tx>
            <c:strRef>
              <c:f>'CA ZB teplo'!$D$77</c:f>
              <c:strCache>
                <c:ptCount val="1"/>
                <c:pt idx="0">
                  <c:v>14 800</c:v>
                </c:pt>
              </c:strCache>
            </c:strRef>
          </c:tx>
          <c:spPr>
            <a:solidFill>
              <a:schemeClr val="accent4">
                <a:tint val="76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teplo'!$R$2:$R$42</c:f>
              <c:numCache>
                <c:formatCode>0.0</c:formatCode>
                <c:ptCount val="41"/>
                <c:pt idx="0">
                  <c:v>1132.4215517455493</c:v>
                </c:pt>
                <c:pt idx="1">
                  <c:v>1096.2649285322436</c:v>
                </c:pt>
                <c:pt idx="2">
                  <c:v>1061.8300492814756</c:v>
                </c:pt>
                <c:pt idx="3">
                  <c:v>1028.9967923214747</c:v>
                </c:pt>
                <c:pt idx="4">
                  <c:v>997.65595613234939</c:v>
                </c:pt>
                <c:pt idx="5">
                  <c:v>967.70804599604389</c:v>
                </c:pt>
                <c:pt idx="6">
                  <c:v>939.06221890920233</c:v>
                </c:pt>
                <c:pt idx="7">
                  <c:v>911.63536318772935</c:v>
                </c:pt>
                <c:pt idx="8">
                  <c:v>885.35129312129152</c:v>
                </c:pt>
                <c:pt idx="9">
                  <c:v>860.14004224129053</c:v>
                </c:pt>
                <c:pt idx="10">
                  <c:v>835.93724139643984</c:v>
                </c:pt>
                <c:pt idx="11">
                  <c:v>812.68356999653281</c:v>
                </c:pt>
                <c:pt idx="12">
                  <c:v>790.32427057350003</c:v>
                </c:pt>
                <c:pt idx="13">
                  <c:v>768.80871829854971</c:v>
                </c:pt>
                <c:pt idx="14">
                  <c:v>748.09003833005772</c:v>
                </c:pt>
                <c:pt idx="15">
                  <c:v>728.12476490585436</c:v>
                </c:pt>
                <c:pt idx="16">
                  <c:v>708.87253696110713</c:v>
                </c:pt>
                <c:pt idx="17">
                  <c:v>690.29582578635075</c:v>
                </c:pt>
                <c:pt idx="18">
                  <c:v>672.35969085901763</c:v>
                </c:pt>
                <c:pt idx="19">
                  <c:v>655.03156050547489</c:v>
                </c:pt>
                <c:pt idx="20">
                  <c:v>638.28103449703326</c:v>
                </c:pt>
                <c:pt idx="21">
                  <c:v>622.07970606265678</c:v>
                </c:pt>
                <c:pt idx="22">
                  <c:v>606.40100112617688</c:v>
                </c:pt>
                <c:pt idx="23">
                  <c:v>591.22003285433254</c:v>
                </c:pt>
                <c:pt idx="24">
                  <c:v>576.51346984096824</c:v>
                </c:pt>
                <c:pt idx="25">
                  <c:v>562.25941645880027</c:v>
                </c:pt>
                <c:pt idx="26">
                  <c:v>548.43730408822569</c:v>
                </c:pt>
                <c:pt idx="27">
                  <c:v>535.02779208690856</c:v>
                </c:pt>
                <c:pt idx="28">
                  <c:v>522.01267749738247</c:v>
                </c:pt>
                <c:pt idx="29">
                  <c:v>509.374812606116</c:v>
                </c:pt>
                <c:pt idx="30">
                  <c:v>497.09802956888615</c:v>
                </c:pt>
                <c:pt idx="31">
                  <c:v>485.16707140594417</c:v>
                </c:pt>
                <c:pt idx="32">
                  <c:v>473.56752874752755</c:v>
                </c:pt>
                <c:pt idx="33">
                  <c:v>462.28578177838347</c:v>
                </c:pt>
                <c:pt idx="34">
                  <c:v>451.30894688948661</c:v>
                </c:pt>
                <c:pt idx="35">
                  <c:v>440.62482759762662</c:v>
                </c:pt>
                <c:pt idx="36">
                  <c:v>430.22186933976315</c:v>
                </c:pt>
                <c:pt idx="37">
                  <c:v>420.08911778989642</c:v>
                </c:pt>
                <c:pt idx="38">
                  <c:v>410.21618038233328</c:v>
                </c:pt>
                <c:pt idx="39">
                  <c:v>400.59319075724045</c:v>
                </c:pt>
                <c:pt idx="40">
                  <c:v>391.21077587277489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8EE-496A-ABE8-E2BB72663799}"/>
            </c:ext>
          </c:extLst>
        </c:ser>
        <c:ser>
          <c:idx val="17"/>
          <c:order val="17"/>
          <c:tx>
            <c:strRef>
              <c:f>'CA ZB teplo'!$D$78</c:f>
              <c:strCache>
                <c:ptCount val="1"/>
                <c:pt idx="0">
                  <c:v>15 100</c:v>
                </c:pt>
              </c:strCache>
            </c:strRef>
          </c:tx>
          <c:spPr>
            <a:solidFill>
              <a:schemeClr val="accent4">
                <a:tint val="79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teplo'!$S$2:$S$42</c:f>
              <c:numCache>
                <c:formatCode>0.0</c:formatCode>
                <c:ptCount val="41"/>
                <c:pt idx="0">
                  <c:v>1147.2510873221795</c:v>
                </c:pt>
                <c:pt idx="1">
                  <c:v>1110.7327681191991</c:v>
                </c:pt>
                <c:pt idx="2">
                  <c:v>1075.9534164973136</c:v>
                </c:pt>
                <c:pt idx="3">
                  <c:v>1042.7917091369095</c:v>
                </c:pt>
                <c:pt idx="4">
                  <c:v>1011.137352111073</c:v>
                </c:pt>
                <c:pt idx="5">
                  <c:v>980.88985539752298</c:v>
                </c:pt>
                <c:pt idx="6">
                  <c:v>951.95746723667639</c:v>
                </c:pt>
                <c:pt idx="7">
                  <c:v>924.25624452954207</c:v>
                </c:pt>
                <c:pt idx="8">
                  <c:v>897.70923943514936</c:v>
                </c:pt>
                <c:pt idx="9">
                  <c:v>872.24578556912638</c:v>
                </c:pt>
                <c:pt idx="10">
                  <c:v>847.80086985776802</c:v>
                </c:pt>
                <c:pt idx="11">
                  <c:v>824.31457829190515</c:v>
                </c:pt>
                <c:pt idx="12">
                  <c:v>801.73160563244505</c:v>
                </c:pt>
                <c:pt idx="13">
                  <c:v>780.00082062053434</c:v>
                </c:pt>
                <c:pt idx="14">
                  <c:v>759.07487949791016</c:v>
                </c:pt>
                <c:pt idx="15">
                  <c:v>738.9098816888777</c:v>
                </c:pt>
                <c:pt idx="16">
                  <c:v>719.46506237298536</c:v>
                </c:pt>
                <c:pt idx="17">
                  <c:v>700.70251741907373</c:v>
                </c:pt>
                <c:pt idx="18">
                  <c:v>682.58695677391677</c:v>
                </c:pt>
                <c:pt idx="19">
                  <c:v>665.08548293029025</c:v>
                </c:pt>
                <c:pt idx="20">
                  <c:v>648.16739154813649</c:v>
                </c:pt>
                <c:pt idx="21">
                  <c:v>631.80399168669123</c:v>
                </c:pt>
                <c:pt idx="22">
                  <c:v>615.96844343367991</c:v>
                </c:pt>
                <c:pt idx="23">
                  <c:v>600.63561099822437</c:v>
                </c:pt>
                <c:pt idx="24">
                  <c:v>585.78192957636247</c:v>
                </c:pt>
                <c:pt idx="25">
                  <c:v>571.38528450595584</c:v>
                </c:pt>
                <c:pt idx="26">
                  <c:v>557.42490140738141</c:v>
                </c:pt>
                <c:pt idx="27">
                  <c:v>543.88124616249479</c:v>
                </c:pt>
                <c:pt idx="28">
                  <c:v>530.73593371892889</c:v>
                </c:pt>
                <c:pt idx="29">
                  <c:v>517.97164482446453</c:v>
                </c:pt>
                <c:pt idx="30">
                  <c:v>505.57204989838903</c:v>
                </c:pt>
                <c:pt idx="31">
                  <c:v>493.52173933645111</c:v>
                </c:pt>
                <c:pt idx="32">
                  <c:v>481.8061596234329</c:v>
                </c:pt>
                <c:pt idx="33">
                  <c:v>470.41155469708428</c:v>
                </c:pt>
                <c:pt idx="34">
                  <c:v>459.32491206604328</c:v>
                </c:pt>
                <c:pt idx="35">
                  <c:v>448.53391323849615</c:v>
                </c:pt>
                <c:pt idx="36">
                  <c:v>438.02688806431541</c:v>
                </c:pt>
                <c:pt idx="37">
                  <c:v>427.79277263490849</c:v>
                </c:pt>
                <c:pt idx="38">
                  <c:v>417.82107042163028</c:v>
                </c:pt>
                <c:pt idx="39">
                  <c:v>408.10181636566028</c:v>
                </c:pt>
                <c:pt idx="40">
                  <c:v>398.62554366108964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66E7-404B-8C94-E56D193D16DD}"/>
            </c:ext>
          </c:extLst>
        </c:ser>
        <c:ser>
          <c:idx val="18"/>
          <c:order val="18"/>
          <c:tx>
            <c:strRef>
              <c:f>'CA ZB teplo'!$D$79</c:f>
              <c:strCache>
                <c:ptCount val="1"/>
                <c:pt idx="0">
                  <c:v>15 400</c:v>
                </c:pt>
              </c:strCache>
            </c:strRef>
          </c:tx>
          <c:spPr>
            <a:solidFill>
              <a:schemeClr val="accent4">
                <a:tint val="82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teplo'!$T$2:$T$42</c:f>
              <c:numCache>
                <c:formatCode>0.0</c:formatCode>
                <c:ptCount val="41"/>
                <c:pt idx="0">
                  <c:v>1162.080622898809</c:v>
                </c:pt>
                <c:pt idx="1">
                  <c:v>1125.2006077061919</c:v>
                </c:pt>
                <c:pt idx="2">
                  <c:v>1090.0767837131493</c:v>
                </c:pt>
                <c:pt idx="3">
                  <c:v>1056.5866259524137</c:v>
                </c:pt>
                <c:pt idx="4">
                  <c:v>1024.6187480898261</c:v>
                </c:pt>
                <c:pt idx="5">
                  <c:v>994.07166479897171</c:v>
                </c:pt>
                <c:pt idx="6">
                  <c:v>964.85271556421026</c:v>
                </c:pt>
                <c:pt idx="7">
                  <c:v>936.87712587132614</c:v>
                </c:pt>
                <c:pt idx="8">
                  <c:v>910.06718574903402</c:v>
                </c:pt>
                <c:pt idx="9">
                  <c:v>884.35152889698736</c:v>
                </c:pt>
                <c:pt idx="10">
                  <c:v>859.66449831904686</c:v>
                </c:pt>
                <c:pt idx="11">
                  <c:v>835.9455865873008</c:v>
                </c:pt>
                <c:pt idx="12">
                  <c:v>813.13894069139201</c:v>
                </c:pt>
                <c:pt idx="13">
                  <c:v>791.1929229425192</c:v>
                </c:pt>
                <c:pt idx="14">
                  <c:v>770.05972066580523</c:v>
                </c:pt>
                <c:pt idx="15">
                  <c:v>749.69499847186125</c:v>
                </c:pt>
                <c:pt idx="16">
                  <c:v>730.0575877848828</c:v>
                </c:pt>
                <c:pt idx="17">
                  <c:v>711.10920905179569</c:v>
                </c:pt>
                <c:pt idx="18">
                  <c:v>692.81422268883341</c:v>
                </c:pt>
                <c:pt idx="19">
                  <c:v>675.13940535512484</c:v>
                </c:pt>
                <c:pt idx="20">
                  <c:v>658.0537485992229</c:v>
                </c:pt>
                <c:pt idx="21">
                  <c:v>641.52827731069522</c:v>
                </c:pt>
                <c:pt idx="22">
                  <c:v>625.53588574116691</c:v>
                </c:pt>
                <c:pt idx="23">
                  <c:v>610.05118914211619</c:v>
                </c:pt>
                <c:pt idx="24">
                  <c:v>595.05038931177035</c:v>
                </c:pt>
                <c:pt idx="25">
                  <c:v>580.51115255312743</c:v>
                </c:pt>
                <c:pt idx="26">
                  <c:v>566.41249872655055</c:v>
                </c:pt>
                <c:pt idx="27">
                  <c:v>552.73470023809455</c:v>
                </c:pt>
                <c:pt idx="28">
                  <c:v>539.45918994047554</c:v>
                </c:pt>
                <c:pt idx="29">
                  <c:v>526.56847704278766</c:v>
                </c:pt>
                <c:pt idx="30">
                  <c:v>514.04607022789048</c:v>
                </c:pt>
                <c:pt idx="31">
                  <c:v>501.87640726693456</c:v>
                </c:pt>
                <c:pt idx="32">
                  <c:v>490.0447904993498</c:v>
                </c:pt>
                <c:pt idx="33">
                  <c:v>478.53732761578635</c:v>
                </c:pt>
                <c:pt idx="34">
                  <c:v>467.34087724261047</c:v>
                </c:pt>
                <c:pt idx="35">
                  <c:v>456.44299887936518</c:v>
                </c:pt>
                <c:pt idx="36">
                  <c:v>445.83190678885734</c:v>
                </c:pt>
                <c:pt idx="37">
                  <c:v>435.49642747990026</c:v>
                </c:pt>
                <c:pt idx="38">
                  <c:v>425.42596046093763</c:v>
                </c:pt>
                <c:pt idx="39">
                  <c:v>415.61044197408057</c:v>
                </c:pt>
                <c:pt idx="40">
                  <c:v>406.04031144940438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66E7-404B-8C94-E56D193D16DD}"/>
            </c:ext>
          </c:extLst>
        </c:ser>
        <c:ser>
          <c:idx val="19"/>
          <c:order val="19"/>
          <c:tx>
            <c:strRef>
              <c:f>'CA ZB teplo'!$D$80</c:f>
              <c:strCache>
                <c:ptCount val="1"/>
                <c:pt idx="0">
                  <c:v>15 700</c:v>
                </c:pt>
              </c:strCache>
            </c:strRef>
          </c:tx>
          <c:spPr>
            <a:solidFill>
              <a:schemeClr val="accent4">
                <a:tint val="84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teplo'!$U$2:$U$42</c:f>
              <c:numCache>
                <c:formatCode>0.0</c:formatCode>
                <c:ptCount val="41"/>
                <c:pt idx="0">
                  <c:v>1176.9101733049736</c:v>
                </c:pt>
                <c:pt idx="1">
                  <c:v>1139.6684472931113</c:v>
                </c:pt>
                <c:pt idx="2">
                  <c:v>1104.2001509289887</c:v>
                </c:pt>
                <c:pt idx="3">
                  <c:v>1070.3815427678494</c:v>
                </c:pt>
                <c:pt idx="4">
                  <c:v>1038.1001440686123</c:v>
                </c:pt>
                <c:pt idx="5">
                  <c:v>1007.2534742003893</c:v>
                </c:pt>
                <c:pt idx="6">
                  <c:v>977.74796389168523</c:v>
                </c:pt>
                <c:pt idx="7">
                  <c:v>949.49800721313989</c:v>
                </c:pt>
                <c:pt idx="8">
                  <c:v>922.42513206289209</c:v>
                </c:pt>
                <c:pt idx="9">
                  <c:v>896.4572722248472</c:v>
                </c:pt>
                <c:pt idx="10">
                  <c:v>871.52812678035048</c:v>
                </c:pt>
                <c:pt idx="11">
                  <c:v>847.57659488269576</c:v>
                </c:pt>
                <c:pt idx="12">
                  <c:v>824.54627575035977</c:v>
                </c:pt>
                <c:pt idx="13">
                  <c:v>802.38502526448156</c:v>
                </c:pt>
                <c:pt idx="14">
                  <c:v>781.04456183365778</c:v>
                </c:pt>
                <c:pt idx="15">
                  <c:v>760.48011525486356</c:v>
                </c:pt>
                <c:pt idx="16">
                  <c:v>740.65011319674193</c:v>
                </c:pt>
                <c:pt idx="17">
                  <c:v>721.51590068451867</c:v>
                </c:pt>
                <c:pt idx="18">
                  <c:v>703.04148860375028</c:v>
                </c:pt>
                <c:pt idx="19">
                  <c:v>685.19332777997579</c:v>
                </c:pt>
                <c:pt idx="20">
                  <c:v>667.94010565029157</c:v>
                </c:pt>
                <c:pt idx="21">
                  <c:v>651.2525629347133</c:v>
                </c:pt>
                <c:pt idx="22">
                  <c:v>635.10332804868585</c:v>
                </c:pt>
                <c:pt idx="23">
                  <c:v>619.46676728599232</c:v>
                </c:pt>
                <c:pt idx="24">
                  <c:v>604.31884904714866</c:v>
                </c:pt>
                <c:pt idx="25">
                  <c:v>589.63702060026969</c:v>
                </c:pt>
                <c:pt idx="26">
                  <c:v>575.40009604572015</c:v>
                </c:pt>
                <c:pt idx="27">
                  <c:v>561.58815431369408</c:v>
                </c:pt>
                <c:pt idx="28">
                  <c:v>548.18244616202219</c:v>
                </c:pt>
                <c:pt idx="29">
                  <c:v>535.1653092611366</c:v>
                </c:pt>
                <c:pt idx="30">
                  <c:v>522.52009055739279</c:v>
                </c:pt>
                <c:pt idx="31">
                  <c:v>510.23107519743036</c:v>
                </c:pt>
                <c:pt idx="32">
                  <c:v>498.28342137524294</c:v>
                </c:pt>
                <c:pt idx="33">
                  <c:v>486.66310053449826</c:v>
                </c:pt>
                <c:pt idx="34">
                  <c:v>475.35684241916704</c:v>
                </c:pt>
                <c:pt idx="35">
                  <c:v>464.35208452024466</c:v>
                </c:pt>
                <c:pt idx="36">
                  <c:v>453.63692551338892</c:v>
                </c:pt>
                <c:pt idx="37">
                  <c:v>443.20008232491335</c:v>
                </c:pt>
                <c:pt idx="38">
                  <c:v>433.03085050023486</c:v>
                </c:pt>
                <c:pt idx="39">
                  <c:v>423.11906758251007</c:v>
                </c:pt>
                <c:pt idx="40">
                  <c:v>413.45507923772846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66E7-404B-8C94-E56D193D16DD}"/>
            </c:ext>
          </c:extLst>
        </c:ser>
        <c:ser>
          <c:idx val="20"/>
          <c:order val="20"/>
          <c:tx>
            <c:strRef>
              <c:f>'CA ZB teplo'!$D$81</c:f>
              <c:strCache>
                <c:ptCount val="1"/>
                <c:pt idx="0">
                  <c:v>16 000</c:v>
                </c:pt>
              </c:strCache>
            </c:strRef>
          </c:tx>
          <c:spPr>
            <a:solidFill>
              <a:schemeClr val="accent4">
                <a:tint val="87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teplo'!$V$2:$V$42</c:f>
              <c:numCache>
                <c:formatCode>0.0</c:formatCode>
                <c:ptCount val="41"/>
                <c:pt idx="0">
                  <c:v>1191.7396940520678</c:v>
                </c:pt>
                <c:pt idx="1">
                  <c:v>1154.1362868800659</c:v>
                </c:pt>
                <c:pt idx="2">
                  <c:v>1118.3235181448281</c:v>
                </c:pt>
                <c:pt idx="3">
                  <c:v>1084.1764595833185</c:v>
                </c:pt>
                <c:pt idx="4">
                  <c:v>1051.5815400473666</c:v>
                </c:pt>
                <c:pt idx="5">
                  <c:v>1020.4352836018687</c:v>
                </c:pt>
                <c:pt idx="6">
                  <c:v>990.64321221918965</c:v>
                </c:pt>
                <c:pt idx="7">
                  <c:v>962.11888855497955</c:v>
                </c:pt>
                <c:pt idx="8">
                  <c:v>934.78307837672287</c:v>
                </c:pt>
                <c:pt idx="9">
                  <c:v>908.56301555273421</c:v>
                </c:pt>
                <c:pt idx="10">
                  <c:v>883.39175524167911</c:v>
                </c:pt>
                <c:pt idx="11">
                  <c:v>859.2076031781163</c:v>
                </c:pt>
                <c:pt idx="12">
                  <c:v>835.95361080928205</c:v>
                </c:pt>
                <c:pt idx="13">
                  <c:v>813.57712758646619</c:v>
                </c:pt>
                <c:pt idx="14">
                  <c:v>792.02940300155296</c:v>
                </c:pt>
                <c:pt idx="15">
                  <c:v>771.26523203786655</c:v>
                </c:pt>
                <c:pt idx="16">
                  <c:v>751.2426386086396</c:v>
                </c:pt>
                <c:pt idx="17">
                  <c:v>731.92259231724029</c:v>
                </c:pt>
                <c:pt idx="18">
                  <c:v>713.2687545186667</c:v>
                </c:pt>
                <c:pt idx="19">
                  <c:v>695.24725020480957</c:v>
                </c:pt>
                <c:pt idx="20">
                  <c:v>677.82646270137798</c:v>
                </c:pt>
                <c:pt idx="21">
                  <c:v>660.97684855873263</c:v>
                </c:pt>
                <c:pt idx="22">
                  <c:v>644.67077035617319</c:v>
                </c:pt>
                <c:pt idx="23">
                  <c:v>628.88234542988482</c:v>
                </c:pt>
                <c:pt idx="24">
                  <c:v>613.58730878254198</c:v>
                </c:pt>
                <c:pt idx="25">
                  <c:v>598.76288864742594</c:v>
                </c:pt>
                <c:pt idx="26">
                  <c:v>584.38769336490361</c:v>
                </c:pt>
                <c:pt idx="27">
                  <c:v>570.44160838930782</c:v>
                </c:pt>
                <c:pt idx="28">
                  <c:v>556.90570238358259</c:v>
                </c:pt>
                <c:pt idx="29">
                  <c:v>543.76214147945961</c:v>
                </c:pt>
                <c:pt idx="30">
                  <c:v>530.99411088690852</c:v>
                </c:pt>
                <c:pt idx="31">
                  <c:v>518.58574312792553</c:v>
                </c:pt>
                <c:pt idx="32">
                  <c:v>506.52205225114875</c:v>
                </c:pt>
                <c:pt idx="33">
                  <c:v>494.7888734531993</c:v>
                </c:pt>
                <c:pt idx="34">
                  <c:v>483.37280759572354</c:v>
                </c:pt>
                <c:pt idx="35">
                  <c:v>472.261170161103</c:v>
                </c:pt>
                <c:pt idx="36">
                  <c:v>461.44194423793061</c:v>
                </c:pt>
                <c:pt idx="37">
                  <c:v>450.90373716990558</c:v>
                </c:pt>
                <c:pt idx="38">
                  <c:v>440.63574053953204</c:v>
                </c:pt>
                <c:pt idx="39">
                  <c:v>430.6276931909199</c:v>
                </c:pt>
                <c:pt idx="40">
                  <c:v>420.86984702604326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66E7-404B-8C94-E56D193D16DD}"/>
            </c:ext>
          </c:extLst>
        </c:ser>
        <c:ser>
          <c:idx val="21"/>
          <c:order val="21"/>
          <c:tx>
            <c:strRef>
              <c:f>'CA ZB teplo'!$D$82</c:f>
              <c:strCache>
                <c:ptCount val="1"/>
                <c:pt idx="0">
                  <c:v>16 300</c:v>
                </c:pt>
              </c:strCache>
            </c:strRef>
          </c:tx>
          <c:spPr>
            <a:solidFill>
              <a:schemeClr val="accent4">
                <a:tint val="90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teplo'!$W$2:$W$42</c:f>
              <c:numCache>
                <c:formatCode>0.0</c:formatCode>
                <c:ptCount val="41"/>
                <c:pt idx="0">
                  <c:v>1206.5692296286966</c:v>
                </c:pt>
                <c:pt idx="1">
                  <c:v>1168.6041264670594</c:v>
                </c:pt>
                <c:pt idx="2">
                  <c:v>1132.4468853606654</c:v>
                </c:pt>
                <c:pt idx="3">
                  <c:v>1097.9713763988223</c:v>
                </c:pt>
                <c:pt idx="4">
                  <c:v>1065.0629360260893</c:v>
                </c:pt>
                <c:pt idx="5">
                  <c:v>1033.6170930032847</c:v>
                </c:pt>
                <c:pt idx="6">
                  <c:v>1003.5384605467228</c:v>
                </c:pt>
                <c:pt idx="7">
                  <c:v>974.73976989676362</c:v>
                </c:pt>
                <c:pt idx="8">
                  <c:v>947.14102469058105</c:v>
                </c:pt>
                <c:pt idx="9">
                  <c:v>920.66875888057029</c:v>
                </c:pt>
                <c:pt idx="10">
                  <c:v>895.25538370295681</c:v>
                </c:pt>
                <c:pt idx="11">
                  <c:v>870.83861147348762</c:v>
                </c:pt>
                <c:pt idx="12">
                  <c:v>847.3609458682281</c:v>
                </c:pt>
                <c:pt idx="13">
                  <c:v>824.76922990845071</c:v>
                </c:pt>
                <c:pt idx="14">
                  <c:v>803.01424416940495</c:v>
                </c:pt>
                <c:pt idx="15">
                  <c:v>782.05034882089126</c:v>
                </c:pt>
                <c:pt idx="16">
                  <c:v>761.83516402049736</c:v>
                </c:pt>
                <c:pt idx="17">
                  <c:v>742.32928394996225</c:v>
                </c:pt>
                <c:pt idx="18">
                  <c:v>723.49602043360289</c:v>
                </c:pt>
                <c:pt idx="19">
                  <c:v>705.30117262962472</c:v>
                </c:pt>
                <c:pt idx="20">
                  <c:v>687.71281975246484</c:v>
                </c:pt>
                <c:pt idx="21">
                  <c:v>670.7011341827523</c:v>
                </c:pt>
                <c:pt idx="22">
                  <c:v>654.23821266369202</c:v>
                </c:pt>
                <c:pt idx="23">
                  <c:v>638.29792357377585</c:v>
                </c:pt>
                <c:pt idx="24">
                  <c:v>622.85576851795088</c:v>
                </c:pt>
                <c:pt idx="25">
                  <c:v>607.88875669458241</c:v>
                </c:pt>
                <c:pt idx="26">
                  <c:v>593.375290684059</c:v>
                </c:pt>
                <c:pt idx="27">
                  <c:v>579.2950624648937</c:v>
                </c:pt>
                <c:pt idx="28">
                  <c:v>565.62895860511549</c:v>
                </c:pt>
                <c:pt idx="29">
                  <c:v>552.35897369780866</c:v>
                </c:pt>
                <c:pt idx="30">
                  <c:v>539.46813121639889</c:v>
                </c:pt>
                <c:pt idx="31">
                  <c:v>526.94041105842086</c:v>
                </c:pt>
                <c:pt idx="32">
                  <c:v>514.76068312706582</c:v>
                </c:pt>
                <c:pt idx="33">
                  <c:v>502.91464637190046</c:v>
                </c:pt>
                <c:pt idx="34">
                  <c:v>491.38877277228016</c:v>
                </c:pt>
                <c:pt idx="35">
                  <c:v>480.17025580197259</c:v>
                </c:pt>
                <c:pt idx="36">
                  <c:v>469.24696296247214</c:v>
                </c:pt>
                <c:pt idx="37">
                  <c:v>458.60739201490787</c:v>
                </c:pt>
                <c:pt idx="38">
                  <c:v>448.24063057881915</c:v>
                </c:pt>
                <c:pt idx="39">
                  <c:v>438.13631879935031</c:v>
                </c:pt>
                <c:pt idx="40">
                  <c:v>428.28461481434817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66E7-404B-8C94-E56D193D16DD}"/>
            </c:ext>
          </c:extLst>
        </c:ser>
        <c:ser>
          <c:idx val="22"/>
          <c:order val="22"/>
          <c:tx>
            <c:strRef>
              <c:f>'CA ZB teplo'!$D$83</c:f>
              <c:strCache>
                <c:ptCount val="1"/>
                <c:pt idx="0">
                  <c:v>16 600</c:v>
                </c:pt>
              </c:strCache>
            </c:strRef>
          </c:tx>
          <c:spPr>
            <a:solidFill>
              <a:schemeClr val="accent4">
                <a:tint val="92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teplo'!$X$2:$X$42</c:f>
              <c:numCache>
                <c:formatCode>0.0</c:formatCode>
                <c:ptCount val="41"/>
                <c:pt idx="0">
                  <c:v>1221.3987652053256</c:v>
                </c:pt>
                <c:pt idx="1">
                  <c:v>1183.0719660539769</c:v>
                </c:pt>
                <c:pt idx="2">
                  <c:v>1146.5702525765032</c:v>
                </c:pt>
                <c:pt idx="3">
                  <c:v>1111.766293214258</c:v>
                </c:pt>
                <c:pt idx="4">
                  <c:v>1078.5443320048407</c:v>
                </c:pt>
                <c:pt idx="5">
                  <c:v>1046.7989024047347</c:v>
                </c:pt>
                <c:pt idx="6">
                  <c:v>1016.4337088742269</c:v>
                </c:pt>
                <c:pt idx="7">
                  <c:v>987.36065123860453</c:v>
                </c:pt>
                <c:pt idx="8">
                  <c:v>959.4989710044398</c:v>
                </c:pt>
                <c:pt idx="9">
                  <c:v>932.77450220845628</c:v>
                </c:pt>
                <c:pt idx="10">
                  <c:v>907.11901216428669</c:v>
                </c:pt>
                <c:pt idx="11">
                  <c:v>882.46961976888474</c:v>
                </c:pt>
                <c:pt idx="12">
                  <c:v>858.76828092717403</c:v>
                </c:pt>
                <c:pt idx="13">
                  <c:v>835.961332230435</c:v>
                </c:pt>
                <c:pt idx="14">
                  <c:v>813.99908533730081</c:v>
                </c:pt>
                <c:pt idx="15">
                  <c:v>792.83546560387367</c:v>
                </c:pt>
                <c:pt idx="16">
                  <c:v>772.4276894323757</c:v>
                </c:pt>
                <c:pt idx="17">
                  <c:v>752.73597558268625</c:v>
                </c:pt>
                <c:pt idx="18">
                  <c:v>733.7232863485018</c:v>
                </c:pt>
                <c:pt idx="19">
                  <c:v>715.35509505445907</c:v>
                </c:pt>
                <c:pt idx="20">
                  <c:v>697.59917680355159</c:v>
                </c:pt>
                <c:pt idx="21">
                  <c:v>680.42541980678868</c:v>
                </c:pt>
                <c:pt idx="22">
                  <c:v>663.80565497117777</c:v>
                </c:pt>
                <c:pt idx="23">
                  <c:v>647.71350171768358</c:v>
                </c:pt>
                <c:pt idx="24">
                  <c:v>632.12422825334454</c:v>
                </c:pt>
                <c:pt idx="25">
                  <c:v>617.01462474173854</c:v>
                </c:pt>
                <c:pt idx="26">
                  <c:v>602.3628880032287</c:v>
                </c:pt>
                <c:pt idx="27">
                  <c:v>588.14851654050744</c:v>
                </c:pt>
                <c:pt idx="28">
                  <c:v>574.35221482666259</c:v>
                </c:pt>
                <c:pt idx="29">
                  <c:v>560.95580591613111</c:v>
                </c:pt>
                <c:pt idx="30">
                  <c:v>547.94215154590074</c:v>
                </c:pt>
                <c:pt idx="31">
                  <c:v>535.29507898891654</c:v>
                </c:pt>
                <c:pt idx="32">
                  <c:v>522.99931400295861</c:v>
                </c:pt>
                <c:pt idx="33">
                  <c:v>511.0404192905898</c:v>
                </c:pt>
                <c:pt idx="34">
                  <c:v>499.4047379488249</c:v>
                </c:pt>
                <c:pt idx="35">
                  <c:v>488.07934144285213</c:v>
                </c:pt>
                <c:pt idx="36">
                  <c:v>477.05198168702481</c:v>
                </c:pt>
                <c:pt idx="37">
                  <c:v>466.3110468599096</c:v>
                </c:pt>
                <c:pt idx="38">
                  <c:v>455.84552061811587</c:v>
                </c:pt>
                <c:pt idx="39">
                  <c:v>445.64494440776008</c:v>
                </c:pt>
                <c:pt idx="40">
                  <c:v>435.69938260266349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66E7-404B-8C94-E56D193D16DD}"/>
            </c:ext>
          </c:extLst>
        </c:ser>
        <c:ser>
          <c:idx val="23"/>
          <c:order val="23"/>
          <c:tx>
            <c:strRef>
              <c:f>'CA ZB teplo'!$D$84</c:f>
              <c:strCache>
                <c:ptCount val="1"/>
                <c:pt idx="0">
                  <c:v>16 900</c:v>
                </c:pt>
              </c:strCache>
            </c:strRef>
          </c:tx>
          <c:spPr>
            <a:solidFill>
              <a:schemeClr val="accent4">
                <a:tint val="95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teplo'!$Y$2:$Y$42</c:f>
              <c:numCache>
                <c:formatCode>0.0</c:formatCode>
                <c:ptCount val="41"/>
                <c:pt idx="0">
                  <c:v>1236.2283156106955</c:v>
                </c:pt>
                <c:pt idx="1">
                  <c:v>1197.5398056409713</c:v>
                </c:pt>
                <c:pt idx="2">
                  <c:v>1160.6936197923383</c:v>
                </c:pt>
                <c:pt idx="3">
                  <c:v>1125.561210029726</c:v>
                </c:pt>
                <c:pt idx="4">
                  <c:v>1092.0257279835957</c:v>
                </c:pt>
                <c:pt idx="5">
                  <c:v>1059.9807118062147</c:v>
                </c:pt>
                <c:pt idx="6">
                  <c:v>1029.3289572017311</c:v>
                </c:pt>
                <c:pt idx="7">
                  <c:v>999.98153258038792</c:v>
                </c:pt>
                <c:pt idx="8">
                  <c:v>971.85691731832458</c:v>
                </c:pt>
                <c:pt idx="9">
                  <c:v>944.88024553631749</c:v>
                </c:pt>
                <c:pt idx="10">
                  <c:v>918.9826406255645</c:v>
                </c:pt>
                <c:pt idx="11">
                  <c:v>894.10062806427982</c:v>
                </c:pt>
                <c:pt idx="12">
                  <c:v>870.17561598612087</c:v>
                </c:pt>
                <c:pt idx="13">
                  <c:v>847.15343455241907</c:v>
                </c:pt>
                <c:pt idx="14">
                  <c:v>824.98392650517451</c:v>
                </c:pt>
                <c:pt idx="15">
                  <c:v>803.62058238687621</c:v>
                </c:pt>
                <c:pt idx="16">
                  <c:v>783.02021484425325</c:v>
                </c:pt>
                <c:pt idx="17">
                  <c:v>763.14266721542742</c:v>
                </c:pt>
                <c:pt idx="18">
                  <c:v>743.95055226341799</c:v>
                </c:pt>
                <c:pt idx="19">
                  <c:v>725.40901747931048</c:v>
                </c:pt>
                <c:pt idx="20">
                  <c:v>707.48553385463777</c:v>
                </c:pt>
                <c:pt idx="21">
                  <c:v>690.1497054307905</c:v>
                </c:pt>
                <c:pt idx="22">
                  <c:v>673.37309727869797</c:v>
                </c:pt>
                <c:pt idx="23">
                  <c:v>657.12907986155938</c:v>
                </c:pt>
                <c:pt idx="24">
                  <c:v>641.3926879887382</c:v>
                </c:pt>
                <c:pt idx="25">
                  <c:v>626.14049278889615</c:v>
                </c:pt>
                <c:pt idx="26">
                  <c:v>611.35048532239716</c:v>
                </c:pt>
                <c:pt idx="27">
                  <c:v>597.00197061609276</c:v>
                </c:pt>
                <c:pt idx="28">
                  <c:v>583.07547104820924</c:v>
                </c:pt>
                <c:pt idx="29">
                  <c:v>569.55263813446811</c:v>
                </c:pt>
                <c:pt idx="30">
                  <c:v>556.41617187541647</c:v>
                </c:pt>
                <c:pt idx="31">
                  <c:v>543.64974691941154</c:v>
                </c:pt>
                <c:pt idx="32">
                  <c:v>531.23794487886414</c:v>
                </c:pt>
                <c:pt idx="33">
                  <c:v>519.16619220930284</c:v>
                </c:pt>
                <c:pt idx="34">
                  <c:v>507.42070312539323</c:v>
                </c:pt>
                <c:pt idx="35">
                  <c:v>495.98842708372126</c:v>
                </c:pt>
                <c:pt idx="36">
                  <c:v>484.85700041155582</c:v>
                </c:pt>
                <c:pt idx="37">
                  <c:v>474.01470170492297</c:v>
                </c:pt>
                <c:pt idx="38">
                  <c:v>463.45041065741316</c:v>
                </c:pt>
                <c:pt idx="39">
                  <c:v>453.15357001618025</c:v>
                </c:pt>
                <c:pt idx="40">
                  <c:v>443.11415039098767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66E7-404B-8C94-E56D193D16DD}"/>
            </c:ext>
          </c:extLst>
        </c:ser>
        <c:ser>
          <c:idx val="24"/>
          <c:order val="24"/>
          <c:tx>
            <c:strRef>
              <c:f>'CA ZB teplo'!$D$85</c:f>
              <c:strCache>
                <c:ptCount val="1"/>
                <c:pt idx="0">
                  <c:v>17 200</c:v>
                </c:pt>
              </c:strCache>
            </c:strRef>
          </c:tx>
          <c:spPr>
            <a:solidFill>
              <a:schemeClr val="accent4">
                <a:tint val="98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teplo'!$Z$2:$Z$42</c:f>
              <c:numCache>
                <c:formatCode>0.0</c:formatCode>
                <c:ptCount val="41"/>
                <c:pt idx="0">
                  <c:v>1251.0578363585842</c:v>
                </c:pt>
                <c:pt idx="1">
                  <c:v>1212.0076452279272</c:v>
                </c:pt>
                <c:pt idx="2">
                  <c:v>1174.8169870081763</c:v>
                </c:pt>
                <c:pt idx="3">
                  <c:v>1139.3561268451958</c:v>
                </c:pt>
                <c:pt idx="4">
                  <c:v>1105.5071239623837</c:v>
                </c:pt>
                <c:pt idx="5">
                  <c:v>1073.1625212076638</c:v>
                </c:pt>
                <c:pt idx="6">
                  <c:v>1042.2242055292036</c:v>
                </c:pt>
                <c:pt idx="7">
                  <c:v>1012.6024139221993</c:v>
                </c:pt>
                <c:pt idx="8">
                  <c:v>984.21486363215536</c:v>
                </c:pt>
                <c:pt idx="9">
                  <c:v>956.98598886415027</c:v>
                </c:pt>
                <c:pt idx="10">
                  <c:v>930.84626908686721</c:v>
                </c:pt>
                <c:pt idx="11">
                  <c:v>905.73163635967455</c:v>
                </c:pt>
                <c:pt idx="12">
                  <c:v>881.58295104506487</c:v>
                </c:pt>
                <c:pt idx="13">
                  <c:v>858.34553687440393</c:v>
                </c:pt>
                <c:pt idx="14">
                  <c:v>835.96876767304832</c:v>
                </c:pt>
                <c:pt idx="15">
                  <c:v>814.40569916988056</c:v>
                </c:pt>
                <c:pt idx="16">
                  <c:v>793.61274025613216</c:v>
                </c:pt>
                <c:pt idx="17">
                  <c:v>773.54935884813051</c:v>
                </c:pt>
                <c:pt idx="18">
                  <c:v>754.17781817833441</c:v>
                </c:pt>
                <c:pt idx="19">
                  <c:v>735.46293990414426</c:v>
                </c:pt>
                <c:pt idx="20">
                  <c:v>717.37189090572394</c:v>
                </c:pt>
                <c:pt idx="21">
                  <c:v>699.87399105480961</c:v>
                </c:pt>
                <c:pt idx="22">
                  <c:v>682.94053958620088</c:v>
                </c:pt>
                <c:pt idx="23">
                  <c:v>666.54465800545131</c:v>
                </c:pt>
                <c:pt idx="24">
                  <c:v>650.66114772413141</c:v>
                </c:pt>
                <c:pt idx="25">
                  <c:v>635.26636083605285</c:v>
                </c:pt>
                <c:pt idx="26">
                  <c:v>620.33808264156744</c:v>
                </c:pt>
                <c:pt idx="27">
                  <c:v>605.85542469169309</c:v>
                </c:pt>
                <c:pt idx="28">
                  <c:v>591.79872726976998</c:v>
                </c:pt>
                <c:pt idx="29">
                  <c:v>578.14947035280341</c:v>
                </c:pt>
                <c:pt idx="30">
                  <c:v>564.89019220490604</c:v>
                </c:pt>
                <c:pt idx="31">
                  <c:v>552.00441484990688</c:v>
                </c:pt>
                <c:pt idx="32">
                  <c:v>539.47657575476944</c:v>
                </c:pt>
                <c:pt idx="33">
                  <c:v>527.29196512800399</c:v>
                </c:pt>
                <c:pt idx="34">
                  <c:v>515.43666830194979</c:v>
                </c:pt>
                <c:pt idx="35">
                  <c:v>503.89751272457875</c:v>
                </c:pt>
                <c:pt idx="36">
                  <c:v>492.66201913609751</c:v>
                </c:pt>
                <c:pt idx="37">
                  <c:v>481.71835654991429</c:v>
                </c:pt>
                <c:pt idx="38">
                  <c:v>471.05530069672091</c:v>
                </c:pt>
                <c:pt idx="39">
                  <c:v>460.66219562461026</c:v>
                </c:pt>
                <c:pt idx="40">
                  <c:v>450.52891817930248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66E7-404B-8C94-E56D193D16DD}"/>
            </c:ext>
          </c:extLst>
        </c:ser>
        <c:ser>
          <c:idx val="25"/>
          <c:order val="25"/>
          <c:tx>
            <c:strRef>
              <c:f>'CA ZB teplo'!$D$86</c:f>
              <c:strCache>
                <c:ptCount val="1"/>
                <c:pt idx="0">
                  <c:v>17 500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teplo'!$AA$2:$AA$42</c:f>
              <c:numCache>
                <c:formatCode>0.0</c:formatCode>
                <c:ptCount val="41"/>
                <c:pt idx="0">
                  <c:v>1265.8873719352146</c:v>
                </c:pt>
                <c:pt idx="1">
                  <c:v>1226.4754848148827</c:v>
                </c:pt>
                <c:pt idx="2">
                  <c:v>1188.9403542240136</c:v>
                </c:pt>
                <c:pt idx="3">
                  <c:v>1153.1510436606657</c:v>
                </c:pt>
                <c:pt idx="4">
                  <c:v>1118.9885199411381</c:v>
                </c:pt>
                <c:pt idx="5">
                  <c:v>1086.3443306091121</c:v>
                </c:pt>
                <c:pt idx="6">
                  <c:v>1055.1194538567079</c:v>
                </c:pt>
                <c:pt idx="7">
                  <c:v>1025.2232952640124</c:v>
                </c:pt>
                <c:pt idx="8">
                  <c:v>996.57280994601228</c:v>
                </c:pt>
                <c:pt idx="9">
                  <c:v>969.09173219203944</c:v>
                </c:pt>
                <c:pt idx="10">
                  <c:v>942.70989754817197</c:v>
                </c:pt>
                <c:pt idx="11">
                  <c:v>917.3626446550694</c:v>
                </c:pt>
                <c:pt idx="12">
                  <c:v>892.99028610403525</c:v>
                </c:pt>
                <c:pt idx="13">
                  <c:v>869.53763919638766</c:v>
                </c:pt>
                <c:pt idx="14">
                  <c:v>846.95360884092224</c:v>
                </c:pt>
                <c:pt idx="15">
                  <c:v>825.19081595288219</c:v>
                </c:pt>
                <c:pt idx="16">
                  <c:v>804.20526566801027</c:v>
                </c:pt>
                <c:pt idx="17">
                  <c:v>783.95605048085338</c:v>
                </c:pt>
                <c:pt idx="18">
                  <c:v>764.40508409325128</c:v>
                </c:pt>
                <c:pt idx="19">
                  <c:v>745.51686232895986</c:v>
                </c:pt>
                <c:pt idx="20">
                  <c:v>727.2582479568099</c:v>
                </c:pt>
                <c:pt idx="21">
                  <c:v>709.59827667884679</c:v>
                </c:pt>
                <c:pt idx="22">
                  <c:v>692.50798189368663</c:v>
                </c:pt>
                <c:pt idx="23">
                  <c:v>675.96023614934268</c:v>
                </c:pt>
                <c:pt idx="24">
                  <c:v>659.92960745952496</c:v>
                </c:pt>
                <c:pt idx="25">
                  <c:v>644.39222888320876</c:v>
                </c:pt>
                <c:pt idx="26">
                  <c:v>629.32567996073635</c:v>
                </c:pt>
                <c:pt idx="27">
                  <c:v>614.70887876729273</c:v>
                </c:pt>
                <c:pt idx="28">
                  <c:v>600.52198349131686</c:v>
                </c:pt>
                <c:pt idx="29">
                  <c:v>586.74630257113927</c:v>
                </c:pt>
                <c:pt idx="30">
                  <c:v>573.36421253442188</c:v>
                </c:pt>
                <c:pt idx="31">
                  <c:v>560.35908278040256</c:v>
                </c:pt>
                <c:pt idx="32">
                  <c:v>547.71520663067486</c:v>
                </c:pt>
                <c:pt idx="33">
                  <c:v>535.41773804669344</c:v>
                </c:pt>
                <c:pt idx="34">
                  <c:v>523.4526334785063</c:v>
                </c:pt>
                <c:pt idx="35">
                  <c:v>511.80659836545954</c:v>
                </c:pt>
                <c:pt idx="36">
                  <c:v>500.46703786063978</c:v>
                </c:pt>
                <c:pt idx="37">
                  <c:v>489.42201139491721</c:v>
                </c:pt>
                <c:pt idx="38">
                  <c:v>478.66019073600739</c:v>
                </c:pt>
                <c:pt idx="39">
                  <c:v>468.17082123302009</c:v>
                </c:pt>
                <c:pt idx="40">
                  <c:v>457.94368596761734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66E7-404B-8C94-E56D193D16DD}"/>
            </c:ext>
          </c:extLst>
        </c:ser>
        <c:ser>
          <c:idx val="26"/>
          <c:order val="26"/>
          <c:tx>
            <c:strRef>
              <c:f>'CA ZB teplo'!$D$87</c:f>
              <c:strCache>
                <c:ptCount val="1"/>
                <c:pt idx="0">
                  <c:v>17 800</c:v>
                </c:pt>
              </c:strCache>
            </c:strRef>
          </c:tx>
          <c:spPr>
            <a:solidFill>
              <a:schemeClr val="accent4">
                <a:shade val="97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teplo'!$AB$2:$AB$42</c:f>
              <c:numCache>
                <c:formatCode>0.0</c:formatCode>
                <c:ptCount val="41"/>
                <c:pt idx="0">
                  <c:v>1280.7169075118434</c:v>
                </c:pt>
                <c:pt idx="1">
                  <c:v>1240.9433244018389</c:v>
                </c:pt>
                <c:pt idx="2">
                  <c:v>1203.0637214398496</c:v>
                </c:pt>
                <c:pt idx="3">
                  <c:v>1166.945960476136</c:v>
                </c:pt>
                <c:pt idx="4">
                  <c:v>1132.4699159198926</c:v>
                </c:pt>
                <c:pt idx="5">
                  <c:v>1099.5261400105276</c:v>
                </c:pt>
                <c:pt idx="6">
                  <c:v>1068.0147021842436</c:v>
                </c:pt>
                <c:pt idx="7">
                  <c:v>1037.8441766058247</c:v>
                </c:pt>
                <c:pt idx="8">
                  <c:v>1008.930756259871</c:v>
                </c:pt>
                <c:pt idx="9">
                  <c:v>981.19747551987302</c:v>
                </c:pt>
                <c:pt idx="10">
                  <c:v>954.57352600947524</c:v>
                </c:pt>
                <c:pt idx="11">
                  <c:v>928.99365295046562</c:v>
                </c:pt>
                <c:pt idx="12">
                  <c:v>904.39762116295742</c:v>
                </c:pt>
                <c:pt idx="13">
                  <c:v>880.72974151837275</c:v>
                </c:pt>
                <c:pt idx="14">
                  <c:v>857.93845000877343</c:v>
                </c:pt>
                <c:pt idx="15">
                  <c:v>835.97593273588598</c:v>
                </c:pt>
                <c:pt idx="16">
                  <c:v>814.79779107990964</c:v>
                </c:pt>
                <c:pt idx="17">
                  <c:v>794.36274211359535</c:v>
                </c:pt>
                <c:pt idx="18">
                  <c:v>774.63235000816906</c:v>
                </c:pt>
                <c:pt idx="19">
                  <c:v>755.57078475381172</c:v>
                </c:pt>
                <c:pt idx="20">
                  <c:v>737.14460500789608</c:v>
                </c:pt>
                <c:pt idx="21">
                  <c:v>719.32256230284838</c:v>
                </c:pt>
                <c:pt idx="22">
                  <c:v>702.07542420118932</c:v>
                </c:pt>
                <c:pt idx="23">
                  <c:v>685.37581429325098</c:v>
                </c:pt>
                <c:pt idx="24">
                  <c:v>669.19806719491874</c:v>
                </c:pt>
                <c:pt idx="25">
                  <c:v>653.51809693038103</c:v>
                </c:pt>
                <c:pt idx="26">
                  <c:v>638.31327727992061</c:v>
                </c:pt>
                <c:pt idx="27">
                  <c:v>623.56233284290647</c:v>
                </c:pt>
                <c:pt idx="28">
                  <c:v>609.24523971284918</c:v>
                </c:pt>
                <c:pt idx="29">
                  <c:v>595.34313478948889</c:v>
                </c:pt>
                <c:pt idx="30">
                  <c:v>581.83823286392453</c:v>
                </c:pt>
                <c:pt idx="31">
                  <c:v>568.71375071089767</c:v>
                </c:pt>
                <c:pt idx="32">
                  <c:v>555.95383750657993</c:v>
                </c:pt>
                <c:pt idx="33">
                  <c:v>543.54351096539381</c:v>
                </c:pt>
                <c:pt idx="34">
                  <c:v>531.46859865506281</c:v>
                </c:pt>
                <c:pt idx="35">
                  <c:v>519.71568400632862</c:v>
                </c:pt>
                <c:pt idx="36">
                  <c:v>508.27205658519244</c:v>
                </c:pt>
                <c:pt idx="37">
                  <c:v>497.12566623991893</c:v>
                </c:pt>
                <c:pt idx="38">
                  <c:v>486.26508077531543</c:v>
                </c:pt>
                <c:pt idx="39">
                  <c:v>475.67944684143998</c:v>
                </c:pt>
                <c:pt idx="40">
                  <c:v>465.35845375592197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66E7-404B-8C94-E56D193D16DD}"/>
            </c:ext>
          </c:extLst>
        </c:ser>
        <c:ser>
          <c:idx val="27"/>
          <c:order val="27"/>
          <c:tx>
            <c:strRef>
              <c:f>'CA ZB teplo'!$D$88</c:f>
              <c:strCache>
                <c:ptCount val="1"/>
                <c:pt idx="0">
                  <c:v>18 100</c:v>
                </c:pt>
              </c:strCache>
            </c:strRef>
          </c:tx>
          <c:spPr>
            <a:solidFill>
              <a:schemeClr val="accent4">
                <a:shade val="94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teplo'!$AC$2:$AC$42</c:f>
              <c:numCache>
                <c:formatCode>0.0</c:formatCode>
                <c:ptCount val="41"/>
                <c:pt idx="0">
                  <c:v>1295.546457917183</c:v>
                </c:pt>
                <c:pt idx="1">
                  <c:v>1255.4111639887547</c:v>
                </c:pt>
                <c:pt idx="2">
                  <c:v>1217.1870886557272</c:v>
                </c:pt>
                <c:pt idx="3">
                  <c:v>1180.7408772916397</c:v>
                </c:pt>
                <c:pt idx="4">
                  <c:v>1145.9513118986467</c:v>
                </c:pt>
                <c:pt idx="5">
                  <c:v>1112.7079494120098</c:v>
                </c:pt>
                <c:pt idx="6">
                  <c:v>1080.9099505117156</c:v>
                </c:pt>
                <c:pt idx="7">
                  <c:v>1050.4650579476672</c:v>
                </c:pt>
                <c:pt idx="8">
                  <c:v>1021.288702573757</c:v>
                </c:pt>
                <c:pt idx="9">
                  <c:v>993.30321884773457</c:v>
                </c:pt>
                <c:pt idx="10">
                  <c:v>966.43715447077921</c:v>
                </c:pt>
                <c:pt idx="11">
                  <c:v>940.62466124586126</c:v>
                </c:pt>
                <c:pt idx="12">
                  <c:v>915.80495622190347</c:v>
                </c:pt>
                <c:pt idx="13">
                  <c:v>891.92184384035738</c:v>
                </c:pt>
                <c:pt idx="14">
                  <c:v>868.92329117664747</c:v>
                </c:pt>
                <c:pt idx="15">
                  <c:v>846.76104951888931</c:v>
                </c:pt>
                <c:pt idx="16">
                  <c:v>825.39031649176582</c:v>
                </c:pt>
                <c:pt idx="17">
                  <c:v>804.76943374629707</c:v>
                </c:pt>
                <c:pt idx="18">
                  <c:v>784.8596159230849</c:v>
                </c:pt>
                <c:pt idx="19">
                  <c:v>765.62470717862607</c:v>
                </c:pt>
                <c:pt idx="20">
                  <c:v>747.0309620590009</c:v>
                </c:pt>
                <c:pt idx="21">
                  <c:v>729.04684792686805</c:v>
                </c:pt>
                <c:pt idx="22">
                  <c:v>711.64286650870974</c:v>
                </c:pt>
                <c:pt idx="23">
                  <c:v>694.7913924371428</c:v>
                </c:pt>
                <c:pt idx="24">
                  <c:v>678.46652693029569</c:v>
                </c:pt>
                <c:pt idx="25">
                  <c:v>662.64396497752193</c:v>
                </c:pt>
                <c:pt idx="26">
                  <c:v>647.30087459908987</c:v>
                </c:pt>
                <c:pt idx="27">
                  <c:v>632.41578691849156</c:v>
                </c:pt>
                <c:pt idx="28">
                  <c:v>617.96849593439583</c:v>
                </c:pt>
                <c:pt idx="29">
                  <c:v>603.93996700782475</c:v>
                </c:pt>
                <c:pt idx="30">
                  <c:v>590.31225319341343</c:v>
                </c:pt>
                <c:pt idx="31">
                  <c:v>577.06841864140654</c:v>
                </c:pt>
                <c:pt idx="32">
                  <c:v>564.19246838249808</c:v>
                </c:pt>
                <c:pt idx="33">
                  <c:v>551.66928388409497</c:v>
                </c:pt>
                <c:pt idx="34">
                  <c:v>539.48456383160726</c:v>
                </c:pt>
                <c:pt idx="35">
                  <c:v>527.62476964718564</c:v>
                </c:pt>
                <c:pt idx="36">
                  <c:v>516.07707530972289</c:v>
                </c:pt>
                <c:pt idx="37">
                  <c:v>504.82932108493242</c:v>
                </c:pt>
                <c:pt idx="38">
                  <c:v>493.86997081461266</c:v>
                </c:pt>
                <c:pt idx="39">
                  <c:v>483.18807244987039</c:v>
                </c:pt>
                <c:pt idx="40">
                  <c:v>472.77322154423655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66E7-404B-8C94-E56D193D16DD}"/>
            </c:ext>
          </c:extLst>
        </c:ser>
        <c:ser>
          <c:idx val="28"/>
          <c:order val="28"/>
          <c:tx>
            <c:strRef>
              <c:f>'CA ZB teplo'!$D$89</c:f>
              <c:strCache>
                <c:ptCount val="1"/>
                <c:pt idx="0">
                  <c:v>18 400</c:v>
                </c:pt>
              </c:strCache>
            </c:strRef>
          </c:tx>
          <c:spPr>
            <a:solidFill>
              <a:schemeClr val="accent4">
                <a:shade val="91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teplo'!$AD$2:$AD$42</c:f>
              <c:numCache>
                <c:formatCode>0.0</c:formatCode>
                <c:ptCount val="41"/>
                <c:pt idx="0">
                  <c:v>1310.3759934946379</c:v>
                </c:pt>
                <c:pt idx="1">
                  <c:v>1269.8790035757092</c:v>
                </c:pt>
                <c:pt idx="2">
                  <c:v>1231.3104558715277</c:v>
                </c:pt>
                <c:pt idx="3">
                  <c:v>1194.5357941070715</c:v>
                </c:pt>
                <c:pt idx="4">
                  <c:v>1159.4327078773681</c:v>
                </c:pt>
                <c:pt idx="5">
                  <c:v>1125.889758813425</c:v>
                </c:pt>
                <c:pt idx="6">
                  <c:v>1093.8051988392185</c:v>
                </c:pt>
                <c:pt idx="7">
                  <c:v>1063.0859392894504</c:v>
                </c:pt>
                <c:pt idx="8">
                  <c:v>1033.6466488875863</c:v>
                </c:pt>
                <c:pt idx="9">
                  <c:v>1005.4089621756225</c:v>
                </c:pt>
                <c:pt idx="10">
                  <c:v>978.30078293208214</c:v>
                </c:pt>
                <c:pt idx="11">
                  <c:v>952.25566954125702</c:v>
                </c:pt>
                <c:pt idx="12">
                  <c:v>927.21229128084815</c:v>
                </c:pt>
                <c:pt idx="13">
                  <c:v>903.11394616234179</c:v>
                </c:pt>
                <c:pt idx="14">
                  <c:v>879.90813234454367</c:v>
                </c:pt>
                <c:pt idx="15">
                  <c:v>857.54616630189287</c:v>
                </c:pt>
                <c:pt idx="16">
                  <c:v>835.98284190364404</c:v>
                </c:pt>
                <c:pt idx="17">
                  <c:v>815.17612537904029</c:v>
                </c:pt>
                <c:pt idx="18">
                  <c:v>795.0868818380219</c:v>
                </c:pt>
                <c:pt idx="19">
                  <c:v>775.67862960347895</c:v>
                </c:pt>
                <c:pt idx="20">
                  <c:v>756.91731911008731</c:v>
                </c:pt>
                <c:pt idx="21">
                  <c:v>738.77113355088716</c:v>
                </c:pt>
                <c:pt idx="22">
                  <c:v>721.2103088161947</c:v>
                </c:pt>
                <c:pt idx="23">
                  <c:v>704.20697058101814</c:v>
                </c:pt>
                <c:pt idx="24">
                  <c:v>687.73498666568935</c:v>
                </c:pt>
                <c:pt idx="25">
                  <c:v>671.76983302469432</c:v>
                </c:pt>
                <c:pt idx="26">
                  <c:v>656.28847191824389</c:v>
                </c:pt>
                <c:pt idx="27">
                  <c:v>641.26924099409064</c:v>
                </c:pt>
                <c:pt idx="28">
                  <c:v>626.69175215594237</c:v>
                </c:pt>
                <c:pt idx="29">
                  <c:v>612.53679922614663</c:v>
                </c:pt>
                <c:pt idx="30">
                  <c:v>598.78627352292972</c:v>
                </c:pt>
                <c:pt idx="31">
                  <c:v>585.42308657190233</c:v>
                </c:pt>
                <c:pt idx="32">
                  <c:v>572.43109925839053</c:v>
                </c:pt>
                <c:pt idx="33">
                  <c:v>559.79505680280874</c:v>
                </c:pt>
                <c:pt idx="34">
                  <c:v>547.50052900816377</c:v>
                </c:pt>
                <c:pt idx="35">
                  <c:v>535.53385528805507</c:v>
                </c:pt>
                <c:pt idx="36">
                  <c:v>523.88209403426458</c:v>
                </c:pt>
                <c:pt idx="37">
                  <c:v>512.53297592992374</c:v>
                </c:pt>
                <c:pt idx="38">
                  <c:v>501.47486085391</c:v>
                </c:pt>
                <c:pt idx="39">
                  <c:v>490.69669805828028</c:v>
                </c:pt>
                <c:pt idx="40">
                  <c:v>480.1879893325513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66E7-404B-8C94-E56D193D16DD}"/>
            </c:ext>
          </c:extLst>
        </c:ser>
        <c:ser>
          <c:idx val="29"/>
          <c:order val="29"/>
          <c:tx>
            <c:strRef>
              <c:f>'CA ZB teplo'!$D$90</c:f>
              <c:strCache>
                <c:ptCount val="1"/>
                <c:pt idx="0">
                  <c:v>18 700</c:v>
                </c:pt>
              </c:strCache>
            </c:strRef>
          </c:tx>
          <c:spPr>
            <a:solidFill>
              <a:schemeClr val="accent4">
                <a:shade val="89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teplo'!$AE$2:$AE$42</c:f>
              <c:numCache>
                <c:formatCode>0.0</c:formatCode>
                <c:ptCount val="41"/>
                <c:pt idx="0">
                  <c:v>1325.2055290704272</c:v>
                </c:pt>
                <c:pt idx="1">
                  <c:v>1284.3468431626657</c:v>
                </c:pt>
                <c:pt idx="2">
                  <c:v>1245.4338230873643</c:v>
                </c:pt>
                <c:pt idx="3">
                  <c:v>1208.3307109225411</c:v>
                </c:pt>
                <c:pt idx="4">
                  <c:v>1172.9141038561554</c:v>
                </c:pt>
                <c:pt idx="5">
                  <c:v>1139.071568214873</c:v>
                </c:pt>
                <c:pt idx="6">
                  <c:v>1106.7004471667235</c:v>
                </c:pt>
                <c:pt idx="7">
                  <c:v>1075.7068206312617</c:v>
                </c:pt>
                <c:pt idx="8">
                  <c:v>1046.004595201445</c:v>
                </c:pt>
                <c:pt idx="9">
                  <c:v>1017.514705503456</c:v>
                </c:pt>
                <c:pt idx="10">
                  <c:v>990.16441139341293</c:v>
                </c:pt>
                <c:pt idx="11">
                  <c:v>963.88667783667904</c:v>
                </c:pt>
                <c:pt idx="12">
                  <c:v>938.61962633979374</c:v>
                </c:pt>
                <c:pt idx="13">
                  <c:v>914.3060484843262</c:v>
                </c:pt>
                <c:pt idx="14">
                  <c:v>890.89297351241748</c:v>
                </c:pt>
                <c:pt idx="15">
                  <c:v>868.33128308489677</c:v>
                </c:pt>
                <c:pt idx="16">
                  <c:v>846.57536731552273</c:v>
                </c:pt>
                <c:pt idx="17">
                  <c:v>825.58281701176315</c:v>
                </c:pt>
                <c:pt idx="18">
                  <c:v>805.31414775291944</c:v>
                </c:pt>
                <c:pt idx="19">
                  <c:v>785.73255202829307</c:v>
                </c:pt>
                <c:pt idx="20">
                  <c:v>766.80367616117383</c:v>
                </c:pt>
                <c:pt idx="21">
                  <c:v>748.49541917490671</c:v>
                </c:pt>
                <c:pt idx="22">
                  <c:v>730.77775112371603</c:v>
                </c:pt>
                <c:pt idx="23">
                  <c:v>713.62254872492645</c:v>
                </c:pt>
                <c:pt idx="24">
                  <c:v>697.00344640108335</c:v>
                </c:pt>
                <c:pt idx="25">
                  <c:v>680.89570107183476</c:v>
                </c:pt>
                <c:pt idx="26">
                  <c:v>665.27606923742883</c:v>
                </c:pt>
                <c:pt idx="27">
                  <c:v>650.12269506969142</c:v>
                </c:pt>
                <c:pt idx="28">
                  <c:v>635.41500837749004</c:v>
                </c:pt>
                <c:pt idx="29">
                  <c:v>621.13363144448249</c:v>
                </c:pt>
                <c:pt idx="30">
                  <c:v>607.26029385243226</c:v>
                </c:pt>
                <c:pt idx="31">
                  <c:v>593.77775450238505</c:v>
                </c:pt>
                <c:pt idx="32">
                  <c:v>580.66973013429595</c:v>
                </c:pt>
                <c:pt idx="33">
                  <c:v>567.92082972149683</c:v>
                </c:pt>
                <c:pt idx="34">
                  <c:v>555.5164941847205</c:v>
                </c:pt>
                <c:pt idx="35">
                  <c:v>543.44294092893597</c:v>
                </c:pt>
                <c:pt idx="36">
                  <c:v>531.68711275880628</c:v>
                </c:pt>
                <c:pt idx="37">
                  <c:v>520.23663077492586</c:v>
                </c:pt>
                <c:pt idx="38">
                  <c:v>509.07975089320712</c:v>
                </c:pt>
                <c:pt idx="39">
                  <c:v>498.20532366670011</c:v>
                </c:pt>
                <c:pt idx="40">
                  <c:v>487.60275712087645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B-66E7-404B-8C94-E56D193D16DD}"/>
            </c:ext>
          </c:extLst>
        </c:ser>
        <c:ser>
          <c:idx val="30"/>
          <c:order val="30"/>
          <c:tx>
            <c:strRef>
              <c:f>'CA ZB teplo'!$D$91</c:f>
              <c:strCache>
                <c:ptCount val="1"/>
                <c:pt idx="0">
                  <c:v>19 000</c:v>
                </c:pt>
              </c:strCache>
            </c:strRef>
          </c:tx>
          <c:spPr>
            <a:solidFill>
              <a:schemeClr val="accent4">
                <a:shade val="86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teplo'!$AF$2:$AF$42</c:f>
              <c:numCache>
                <c:formatCode>0.0</c:formatCode>
                <c:ptCount val="41"/>
                <c:pt idx="0">
                  <c:v>1340.0350498183611</c:v>
                </c:pt>
                <c:pt idx="1">
                  <c:v>1298.8146827496212</c:v>
                </c:pt>
                <c:pt idx="2">
                  <c:v>1259.5571903032035</c:v>
                </c:pt>
                <c:pt idx="3">
                  <c:v>1222.1256277380126</c:v>
                </c:pt>
                <c:pt idx="4">
                  <c:v>1186.3954998348738</c:v>
                </c:pt>
                <c:pt idx="5">
                  <c:v>1152.2533776163559</c:v>
                </c:pt>
                <c:pt idx="6">
                  <c:v>1119.5956954942599</c:v>
                </c:pt>
                <c:pt idx="7">
                  <c:v>1088.3277019731051</c:v>
                </c:pt>
                <c:pt idx="8">
                  <c:v>1058.362541515331</c:v>
                </c:pt>
                <c:pt idx="9">
                  <c:v>1029.6204488313153</c:v>
                </c:pt>
                <c:pt idx="10">
                  <c:v>1002.0280398546885</c:v>
                </c:pt>
                <c:pt idx="11">
                  <c:v>975.5176861320748</c:v>
                </c:pt>
                <c:pt idx="12">
                  <c:v>950.02696139876525</c:v>
                </c:pt>
                <c:pt idx="13">
                  <c:v>925.49815080633516</c:v>
                </c:pt>
                <c:pt idx="14">
                  <c:v>901.87781468029129</c:v>
                </c:pt>
                <c:pt idx="15">
                  <c:v>879.1163998678993</c:v>
                </c:pt>
                <c:pt idx="16">
                  <c:v>857.16789272740084</c:v>
                </c:pt>
                <c:pt idx="17">
                  <c:v>835.98950864446385</c:v>
                </c:pt>
                <c:pt idx="18">
                  <c:v>815.5414136678354</c:v>
                </c:pt>
                <c:pt idx="19">
                  <c:v>795.78647445314618</c:v>
                </c:pt>
                <c:pt idx="20">
                  <c:v>776.69003321224125</c:v>
                </c:pt>
                <c:pt idx="21">
                  <c:v>758.21970479894412</c:v>
                </c:pt>
                <c:pt idx="22">
                  <c:v>740.34519343121883</c:v>
                </c:pt>
                <c:pt idx="23">
                  <c:v>723.03812686880121</c:v>
                </c:pt>
                <c:pt idx="24">
                  <c:v>706.27190613647588</c:v>
                </c:pt>
                <c:pt idx="25">
                  <c:v>690.02156911900784</c:v>
                </c:pt>
                <c:pt idx="26">
                  <c:v>674.26366655659842</c:v>
                </c:pt>
                <c:pt idx="27">
                  <c:v>658.97614914529106</c:v>
                </c:pt>
                <c:pt idx="28">
                  <c:v>644.13826459903623</c:v>
                </c:pt>
                <c:pt idx="29">
                  <c:v>629.73046366281835</c:v>
                </c:pt>
                <c:pt idx="30">
                  <c:v>615.73431418192126</c:v>
                </c:pt>
                <c:pt idx="31">
                  <c:v>602.13242243287982</c:v>
                </c:pt>
                <c:pt idx="32">
                  <c:v>588.90836101021409</c:v>
                </c:pt>
                <c:pt idx="33">
                  <c:v>576.04660264021095</c:v>
                </c:pt>
                <c:pt idx="34">
                  <c:v>563.53245936128906</c:v>
                </c:pt>
                <c:pt idx="35">
                  <c:v>551.35202656980505</c:v>
                </c:pt>
                <c:pt idx="36">
                  <c:v>539.49213148334832</c:v>
                </c:pt>
                <c:pt idx="37">
                  <c:v>527.94028561992809</c:v>
                </c:pt>
                <c:pt idx="38">
                  <c:v>516.68464093249327</c:v>
                </c:pt>
                <c:pt idx="39">
                  <c:v>505.71394927511955</c:v>
                </c:pt>
                <c:pt idx="40">
                  <c:v>495.01752490918057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66E7-404B-8C94-E56D193D16DD}"/>
            </c:ext>
          </c:extLst>
        </c:ser>
        <c:ser>
          <c:idx val="31"/>
          <c:order val="31"/>
          <c:tx>
            <c:strRef>
              <c:f>'CA ZB teplo'!$D$92</c:f>
              <c:strCache>
                <c:ptCount val="1"/>
                <c:pt idx="0">
                  <c:v>19 300</c:v>
                </c:pt>
              </c:strCache>
            </c:strRef>
          </c:tx>
          <c:spPr>
            <a:solidFill>
              <a:schemeClr val="accent4">
                <a:shade val="83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teplo'!$AG$2:$AG$42</c:f>
              <c:numCache>
                <c:formatCode>0.0</c:formatCode>
                <c:ptCount val="41"/>
                <c:pt idx="0">
                  <c:v>1354.8645853949909</c:v>
                </c:pt>
                <c:pt idx="1">
                  <c:v>1313.2825223365778</c:v>
                </c:pt>
                <c:pt idx="2">
                  <c:v>1273.6805575190378</c:v>
                </c:pt>
                <c:pt idx="3">
                  <c:v>1235.9205445535179</c:v>
                </c:pt>
                <c:pt idx="4">
                  <c:v>1199.8768958136279</c:v>
                </c:pt>
                <c:pt idx="5">
                  <c:v>1165.4351870178041</c:v>
                </c:pt>
                <c:pt idx="6">
                  <c:v>1132.4909438217323</c:v>
                </c:pt>
                <c:pt idx="7">
                  <c:v>1100.9485833149174</c:v>
                </c:pt>
                <c:pt idx="8">
                  <c:v>1070.7204878291593</c:v>
                </c:pt>
                <c:pt idx="9">
                  <c:v>1041.7261921591755</c:v>
                </c:pt>
                <c:pt idx="10">
                  <c:v>1013.891668315994</c:v>
                </c:pt>
                <c:pt idx="11">
                  <c:v>987.14869442744521</c:v>
                </c:pt>
                <c:pt idx="12">
                  <c:v>961.43429645771107</c:v>
                </c:pt>
                <c:pt idx="13">
                  <c:v>936.6902531283198</c:v>
                </c:pt>
                <c:pt idx="14">
                  <c:v>912.86265584816499</c:v>
                </c:pt>
                <c:pt idx="15">
                  <c:v>889.90151665090173</c:v>
                </c:pt>
                <c:pt idx="16">
                  <c:v>867.76041813928009</c:v>
                </c:pt>
                <c:pt idx="17">
                  <c:v>846.39620027718763</c:v>
                </c:pt>
                <c:pt idx="18">
                  <c:v>825.76867958277285</c:v>
                </c:pt>
                <c:pt idx="19">
                  <c:v>805.84039687797997</c:v>
                </c:pt>
                <c:pt idx="20">
                  <c:v>786.57639026334664</c:v>
                </c:pt>
                <c:pt idx="21">
                  <c:v>767.94399042296345</c:v>
                </c:pt>
                <c:pt idx="22">
                  <c:v>749.91263573872186</c:v>
                </c:pt>
                <c:pt idx="23">
                  <c:v>732.45370501269281</c:v>
                </c:pt>
                <c:pt idx="24">
                  <c:v>715.54036587186908</c:v>
                </c:pt>
                <c:pt idx="25">
                  <c:v>699.14743716614771</c:v>
                </c:pt>
                <c:pt idx="26">
                  <c:v>683.25126387575278</c:v>
                </c:pt>
                <c:pt idx="27">
                  <c:v>667.82960322089025</c:v>
                </c:pt>
                <c:pt idx="28">
                  <c:v>652.86152082059778</c:v>
                </c:pt>
                <c:pt idx="29">
                  <c:v>638.32729588116877</c:v>
                </c:pt>
                <c:pt idx="30">
                  <c:v>624.20833451142403</c:v>
                </c:pt>
                <c:pt idx="31">
                  <c:v>610.48709036337584</c:v>
                </c:pt>
                <c:pt idx="32">
                  <c:v>597.14699188610564</c:v>
                </c:pt>
                <c:pt idx="33">
                  <c:v>584.17237555891211</c:v>
                </c:pt>
                <c:pt idx="34">
                  <c:v>571.54842453784545</c:v>
                </c:pt>
                <c:pt idx="35">
                  <c:v>559.26111221066185</c:v>
                </c:pt>
                <c:pt idx="36">
                  <c:v>547.29715020789013</c:v>
                </c:pt>
                <c:pt idx="37">
                  <c:v>535.64394046493089</c:v>
                </c:pt>
                <c:pt idx="38">
                  <c:v>524.2895309717901</c:v>
                </c:pt>
                <c:pt idx="39">
                  <c:v>513.22257488353955</c:v>
                </c:pt>
                <c:pt idx="40">
                  <c:v>502.43229269750594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66E7-404B-8C94-E56D193D16DD}"/>
            </c:ext>
          </c:extLst>
        </c:ser>
        <c:ser>
          <c:idx val="32"/>
          <c:order val="32"/>
          <c:tx>
            <c:strRef>
              <c:f>'CA ZB teplo'!$D$93</c:f>
              <c:strCache>
                <c:ptCount val="1"/>
                <c:pt idx="0">
                  <c:v>19 600</c:v>
                </c:pt>
              </c:strCache>
            </c:strRef>
          </c:tx>
          <c:spPr>
            <a:solidFill>
              <a:schemeClr val="accent4">
                <a:shade val="81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teplo'!$AH$2:$AH$42</c:f>
              <c:numCache>
                <c:formatCode>0.0</c:formatCode>
                <c:ptCount val="41"/>
                <c:pt idx="0">
                  <c:v>1369.6941358011557</c:v>
                </c:pt>
                <c:pt idx="1">
                  <c:v>1327.7503619235304</c:v>
                </c:pt>
                <c:pt idx="2">
                  <c:v>1287.8039247349166</c:v>
                </c:pt>
                <c:pt idx="3">
                  <c:v>1249.7154613689872</c:v>
                </c:pt>
                <c:pt idx="4">
                  <c:v>1213.3582917924186</c:v>
                </c:pt>
                <c:pt idx="5">
                  <c:v>1178.6169964192195</c:v>
                </c:pt>
                <c:pt idx="6">
                  <c:v>1145.3861921492351</c:v>
                </c:pt>
                <c:pt idx="7">
                  <c:v>1113.569464656699</c:v>
                </c:pt>
                <c:pt idx="8">
                  <c:v>1083.0784341430474</c:v>
                </c:pt>
                <c:pt idx="9">
                  <c:v>1053.8319354870666</c:v>
                </c:pt>
                <c:pt idx="10">
                  <c:v>1025.7552967772963</c:v>
                </c:pt>
                <c:pt idx="11">
                  <c:v>998.77970272286655</c:v>
                </c:pt>
                <c:pt idx="12">
                  <c:v>972.84163151665689</c:v>
                </c:pt>
                <c:pt idx="13">
                  <c:v>947.88235545027953</c:v>
                </c:pt>
                <c:pt idx="14">
                  <c:v>923.84749701601595</c:v>
                </c:pt>
                <c:pt idx="15">
                  <c:v>900.68663343390551</c:v>
                </c:pt>
                <c:pt idx="16">
                  <c:v>878.35294355115673</c:v>
                </c:pt>
                <c:pt idx="17">
                  <c:v>856.80289190990948</c:v>
                </c:pt>
                <c:pt idx="18">
                  <c:v>835.99594549766914</c:v>
                </c:pt>
                <c:pt idx="19">
                  <c:v>815.89431930281364</c:v>
                </c:pt>
                <c:pt idx="20">
                  <c:v>796.46274731441417</c:v>
                </c:pt>
                <c:pt idx="21">
                  <c:v>777.66827604698312</c:v>
                </c:pt>
                <c:pt idx="22">
                  <c:v>759.48007804622478</c:v>
                </c:pt>
                <c:pt idx="23">
                  <c:v>741.86928315658395</c:v>
                </c:pt>
                <c:pt idx="24">
                  <c:v>724.80882560726366</c:v>
                </c:pt>
                <c:pt idx="25">
                  <c:v>708.27330521330452</c:v>
                </c:pt>
                <c:pt idx="26">
                  <c:v>692.23886119492192</c:v>
                </c:pt>
                <c:pt idx="27">
                  <c:v>676.68305729650501</c:v>
                </c:pt>
                <c:pt idx="28">
                  <c:v>661.58477704213033</c:v>
                </c:pt>
                <c:pt idx="29">
                  <c:v>646.92412809949064</c:v>
                </c:pt>
                <c:pt idx="30">
                  <c:v>632.68235484092645</c:v>
                </c:pt>
                <c:pt idx="31">
                  <c:v>618.8417582938846</c:v>
                </c:pt>
                <c:pt idx="32">
                  <c:v>605.3856227620247</c:v>
                </c:pt>
                <c:pt idx="33">
                  <c:v>592.29814847761338</c:v>
                </c:pt>
                <c:pt idx="34">
                  <c:v>579.56438971438934</c:v>
                </c:pt>
                <c:pt idx="35">
                  <c:v>567.17019785153082</c:v>
                </c:pt>
                <c:pt idx="36">
                  <c:v>555.10216893243182</c:v>
                </c:pt>
                <c:pt idx="37">
                  <c:v>543.34759530993222</c:v>
                </c:pt>
                <c:pt idx="38">
                  <c:v>531.89442101108716</c:v>
                </c:pt>
                <c:pt idx="39">
                  <c:v>520.73120049197075</c:v>
                </c:pt>
                <c:pt idx="40">
                  <c:v>509.84706048581046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66E7-404B-8C94-E56D193D16DD}"/>
            </c:ext>
          </c:extLst>
        </c:ser>
        <c:ser>
          <c:idx val="33"/>
          <c:order val="33"/>
          <c:tx>
            <c:strRef>
              <c:f>'CA ZB teplo'!$D$94</c:f>
              <c:strCache>
                <c:ptCount val="1"/>
                <c:pt idx="0">
                  <c:v>19 900</c:v>
                </c:pt>
              </c:strCache>
            </c:strRef>
          </c:tx>
          <c:spPr>
            <a:solidFill>
              <a:schemeClr val="accent4">
                <a:shade val="78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teplo'!$AI$2:$AI$42</c:f>
              <c:numCache>
                <c:formatCode>0.0</c:formatCode>
                <c:ptCount val="41"/>
                <c:pt idx="0">
                  <c:v>1384.5236565482489</c:v>
                </c:pt>
                <c:pt idx="1">
                  <c:v>1342.2182015104875</c:v>
                </c:pt>
                <c:pt idx="2">
                  <c:v>1301.9272919507544</c:v>
                </c:pt>
                <c:pt idx="3">
                  <c:v>1263.510378184417</c:v>
                </c:pt>
                <c:pt idx="4">
                  <c:v>1226.8396877711727</c:v>
                </c:pt>
                <c:pt idx="5">
                  <c:v>1191.7988058206683</c:v>
                </c:pt>
                <c:pt idx="6">
                  <c:v>1158.2814404767723</c:v>
                </c:pt>
                <c:pt idx="7">
                  <c:v>1126.1903459985103</c:v>
                </c:pt>
                <c:pt idx="8">
                  <c:v>1095.4363804568748</c:v>
                </c:pt>
                <c:pt idx="9">
                  <c:v>1065.9376788148982</c:v>
                </c:pt>
                <c:pt idx="10">
                  <c:v>1037.6189252386014</c:v>
                </c:pt>
                <c:pt idx="11">
                  <c:v>1010.4107110182351</c:v>
                </c:pt>
                <c:pt idx="12">
                  <c:v>984.24896657560271</c:v>
                </c:pt>
                <c:pt idx="13">
                  <c:v>959.07445777226542</c:v>
                </c:pt>
                <c:pt idx="14">
                  <c:v>934.83233818391284</c:v>
                </c:pt>
                <c:pt idx="15">
                  <c:v>911.47175021690816</c:v>
                </c:pt>
                <c:pt idx="16">
                  <c:v>888.94546896305781</c:v>
                </c:pt>
                <c:pt idx="17">
                  <c:v>867.20958354265315</c:v>
                </c:pt>
                <c:pt idx="18">
                  <c:v>846.22321141260704</c:v>
                </c:pt>
                <c:pt idx="19">
                  <c:v>825.94824172762719</c:v>
                </c:pt>
                <c:pt idx="20">
                  <c:v>806.34910436551979</c:v>
                </c:pt>
                <c:pt idx="21">
                  <c:v>787.39256167098426</c:v>
                </c:pt>
                <c:pt idx="22">
                  <c:v>769.04752035370961</c:v>
                </c:pt>
                <c:pt idx="23">
                  <c:v>751.28486130049373</c:v>
                </c:pt>
                <c:pt idx="24">
                  <c:v>734.07728534267312</c:v>
                </c:pt>
                <c:pt idx="25">
                  <c:v>717.39917326046111</c:v>
                </c:pt>
                <c:pt idx="26">
                  <c:v>701.22645851409072</c:v>
                </c:pt>
                <c:pt idx="27">
                  <c:v>685.53651137208976</c:v>
                </c:pt>
                <c:pt idx="28">
                  <c:v>670.30803326367629</c:v>
                </c:pt>
                <c:pt idx="29">
                  <c:v>655.52096031782628</c:v>
                </c:pt>
                <c:pt idx="30">
                  <c:v>641.15637517044274</c:v>
                </c:pt>
                <c:pt idx="31">
                  <c:v>627.19642622436584</c:v>
                </c:pt>
                <c:pt idx="32">
                  <c:v>613.62425363791635</c:v>
                </c:pt>
                <c:pt idx="33">
                  <c:v>600.42392139630135</c:v>
                </c:pt>
                <c:pt idx="34">
                  <c:v>587.58035489094652</c:v>
                </c:pt>
                <c:pt idx="35">
                  <c:v>575.07928349240012</c:v>
                </c:pt>
                <c:pt idx="36">
                  <c:v>562.90718765697375</c:v>
                </c:pt>
                <c:pt idx="37">
                  <c:v>551.05125015493491</c:v>
                </c:pt>
                <c:pt idx="38">
                  <c:v>539.49931105039605</c:v>
                </c:pt>
                <c:pt idx="39">
                  <c:v>528.23982610037967</c:v>
                </c:pt>
                <c:pt idx="40">
                  <c:v>517.26182827413561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F-66E7-404B-8C94-E56D193D16DD}"/>
            </c:ext>
          </c:extLst>
        </c:ser>
        <c:ser>
          <c:idx val="34"/>
          <c:order val="34"/>
          <c:tx>
            <c:strRef>
              <c:f>'CA ZB teplo'!$D$95</c:f>
              <c:strCache>
                <c:ptCount val="1"/>
                <c:pt idx="0">
                  <c:v>20 200</c:v>
                </c:pt>
              </c:strCache>
            </c:strRef>
          </c:tx>
          <c:spPr>
            <a:solidFill>
              <a:schemeClr val="accent4">
                <a:shade val="75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teplo'!$AJ$2:$AJ$42</c:f>
              <c:numCache>
                <c:formatCode>0.0</c:formatCode>
                <c:ptCount val="41"/>
                <c:pt idx="0">
                  <c:v>1399.3532069535368</c:v>
                </c:pt>
                <c:pt idx="1">
                  <c:v>1356.6860410974411</c:v>
                </c:pt>
                <c:pt idx="2">
                  <c:v>1316.0506591665514</c:v>
                </c:pt>
                <c:pt idx="3">
                  <c:v>1277.3052949998901</c:v>
                </c:pt>
                <c:pt idx="4">
                  <c:v>1240.32108374989</c:v>
                </c:pt>
                <c:pt idx="5">
                  <c:v>1204.9806152221149</c:v>
                </c:pt>
                <c:pt idx="6">
                  <c:v>1171.1766888042425</c:v>
                </c:pt>
                <c:pt idx="7">
                  <c:v>1138.8112273403549</c:v>
                </c:pt>
                <c:pt idx="8">
                  <c:v>1107.794326770734</c:v>
                </c:pt>
                <c:pt idx="9">
                  <c:v>1078.0434221427881</c:v>
                </c:pt>
                <c:pt idx="10">
                  <c:v>1049.4825536999317</c:v>
                </c:pt>
                <c:pt idx="11">
                  <c:v>1022.0417193136579</c:v>
                </c:pt>
                <c:pt idx="12">
                  <c:v>995.65630163452306</c:v>
                </c:pt>
                <c:pt idx="13">
                  <c:v>970.26656009427393</c:v>
                </c:pt>
                <c:pt idx="14">
                  <c:v>945.81717935178676</c:v>
                </c:pt>
                <c:pt idx="15">
                  <c:v>922.25686699993548</c:v>
                </c:pt>
                <c:pt idx="16">
                  <c:v>899.53799437491341</c:v>
                </c:pt>
                <c:pt idx="17">
                  <c:v>877.61627517535373</c:v>
                </c:pt>
                <c:pt idx="18">
                  <c:v>856.4504773275238</c:v>
                </c:pt>
                <c:pt idx="19">
                  <c:v>836.0021641524603</c:v>
                </c:pt>
                <c:pt idx="20">
                  <c:v>816.23546141658574</c:v>
                </c:pt>
                <c:pt idx="21">
                  <c:v>797.11684729502178</c:v>
                </c:pt>
                <c:pt idx="22">
                  <c:v>778.61496266123072</c:v>
                </c:pt>
                <c:pt idx="23">
                  <c:v>760.70043944438578</c:v>
                </c:pt>
                <c:pt idx="24">
                  <c:v>743.34574507804939</c:v>
                </c:pt>
                <c:pt idx="25">
                  <c:v>726.52504130761758</c:v>
                </c:pt>
                <c:pt idx="26">
                  <c:v>710.21405583326032</c:v>
                </c:pt>
                <c:pt idx="27">
                  <c:v>694.38996544770464</c:v>
                </c:pt>
                <c:pt idx="28">
                  <c:v>679.0312894852384</c:v>
                </c:pt>
                <c:pt idx="29">
                  <c:v>664.11779253616191</c:v>
                </c:pt>
                <c:pt idx="30">
                  <c:v>649.63039549994562</c:v>
                </c:pt>
                <c:pt idx="31">
                  <c:v>635.55109415487561</c:v>
                </c:pt>
                <c:pt idx="32">
                  <c:v>621.86288451382177</c:v>
                </c:pt>
                <c:pt idx="33">
                  <c:v>608.54969431500297</c:v>
                </c:pt>
                <c:pt idx="34">
                  <c:v>595.59632006751508</c:v>
                </c:pt>
                <c:pt idx="35">
                  <c:v>582.98836913328159</c:v>
                </c:pt>
                <c:pt idx="36">
                  <c:v>570.71220638151522</c:v>
                </c:pt>
                <c:pt idx="37">
                  <c:v>558.75490499993691</c:v>
                </c:pt>
                <c:pt idx="38">
                  <c:v>547.10420108969322</c:v>
                </c:pt>
                <c:pt idx="39">
                  <c:v>535.74845170879973</c:v>
                </c:pt>
                <c:pt idx="40">
                  <c:v>524.67659606245036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0-66E7-404B-8C94-E56D193D16DD}"/>
            </c:ext>
          </c:extLst>
        </c:ser>
        <c:ser>
          <c:idx val="35"/>
          <c:order val="35"/>
          <c:tx>
            <c:strRef>
              <c:f>'CA ZB teplo'!$D$96</c:f>
              <c:strCache>
                <c:ptCount val="1"/>
                <c:pt idx="0">
                  <c:v>20 500</c:v>
                </c:pt>
              </c:strCache>
            </c:strRef>
          </c:tx>
          <c:spPr>
            <a:solidFill>
              <a:schemeClr val="accent4">
                <a:shade val="73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teplo'!$AK$2:$AK$42</c:f>
              <c:numCache>
                <c:formatCode>0.0</c:formatCode>
                <c:ptCount val="41"/>
                <c:pt idx="0">
                  <c:v>1414.1827425301583</c:v>
                </c:pt>
                <c:pt idx="1">
                  <c:v>1371.1538806844417</c:v>
                </c:pt>
                <c:pt idx="2">
                  <c:v>1330.1740263824299</c:v>
                </c:pt>
                <c:pt idx="3">
                  <c:v>1291.1002118153569</c:v>
                </c:pt>
                <c:pt idx="4">
                  <c:v>1253.8024797286448</c:v>
                </c:pt>
                <c:pt idx="5">
                  <c:v>1218.162424623564</c:v>
                </c:pt>
                <c:pt idx="6">
                  <c:v>1184.0719371317452</c:v>
                </c:pt>
                <c:pt idx="7">
                  <c:v>1151.4321086821346</c:v>
                </c:pt>
                <c:pt idx="8">
                  <c:v>1120.1522730846218</c:v>
                </c:pt>
                <c:pt idx="9">
                  <c:v>1090.1491654706199</c:v>
                </c:pt>
                <c:pt idx="10">
                  <c:v>1061.3461821612077</c:v>
                </c:pt>
                <c:pt idx="11">
                  <c:v>1033.672727609026</c:v>
                </c:pt>
                <c:pt idx="12">
                  <c:v>1007.0636366934946</c:v>
                </c:pt>
                <c:pt idx="13">
                  <c:v>981.45866241623378</c:v>
                </c:pt>
                <c:pt idx="14">
                  <c:v>956.8020205196359</c:v>
                </c:pt>
                <c:pt idx="15">
                  <c:v>933.04198378291505</c:v>
                </c:pt>
                <c:pt idx="16">
                  <c:v>910.13051978681438</c:v>
                </c:pt>
                <c:pt idx="17">
                  <c:v>888.02296680807615</c:v>
                </c:pt>
                <c:pt idx="18">
                  <c:v>866.6777432424409</c:v>
                </c:pt>
                <c:pt idx="19">
                  <c:v>846.0560865772934</c:v>
                </c:pt>
                <c:pt idx="20">
                  <c:v>826.12181846767248</c:v>
                </c:pt>
                <c:pt idx="21">
                  <c:v>806.84113291902236</c:v>
                </c:pt>
                <c:pt idx="22">
                  <c:v>788.18240496871499</c:v>
                </c:pt>
                <c:pt idx="23">
                  <c:v>770.11601758825987</c:v>
                </c:pt>
                <c:pt idx="24">
                  <c:v>752.61420481346033</c:v>
                </c:pt>
                <c:pt idx="25">
                  <c:v>735.65090935479122</c:v>
                </c:pt>
                <c:pt idx="26">
                  <c:v>719.20165315242934</c:v>
                </c:pt>
                <c:pt idx="27">
                  <c:v>703.24341952328859</c:v>
                </c:pt>
                <c:pt idx="28">
                  <c:v>687.75454570678517</c:v>
                </c:pt>
                <c:pt idx="29">
                  <c:v>672.71462475451278</c:v>
                </c:pt>
                <c:pt idx="30">
                  <c:v>658.10441582943417</c:v>
                </c:pt>
                <c:pt idx="31">
                  <c:v>643.90576208535674</c:v>
                </c:pt>
                <c:pt idx="32">
                  <c:v>630.10151538972661</c:v>
                </c:pt>
                <c:pt idx="33">
                  <c:v>616.67546723370378</c:v>
                </c:pt>
                <c:pt idx="34">
                  <c:v>603.61228524405874</c:v>
                </c:pt>
                <c:pt idx="35">
                  <c:v>590.89745477413794</c:v>
                </c:pt>
                <c:pt idx="36">
                  <c:v>578.51722510606965</c:v>
                </c:pt>
                <c:pt idx="37">
                  <c:v>566.45855984495165</c:v>
                </c:pt>
                <c:pt idx="38">
                  <c:v>554.70909112897914</c:v>
                </c:pt>
                <c:pt idx="39">
                  <c:v>543.25707731723105</c:v>
                </c:pt>
                <c:pt idx="40">
                  <c:v>532.09136385076545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1-66E7-404B-8C94-E56D193D16DD}"/>
            </c:ext>
          </c:extLst>
        </c:ser>
        <c:ser>
          <c:idx val="36"/>
          <c:order val="36"/>
          <c:tx>
            <c:strRef>
              <c:f>'CA ZB teplo'!$D$97</c:f>
              <c:strCache>
                <c:ptCount val="1"/>
                <c:pt idx="0">
                  <c:v>20 800</c:v>
                </c:pt>
              </c:strCache>
            </c:strRef>
          </c:tx>
          <c:spPr>
            <a:solidFill>
              <a:schemeClr val="accent4">
                <a:shade val="70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teplo'!$AL$2:$AL$42</c:f>
              <c:numCache>
                <c:formatCode>0.0</c:formatCode>
                <c:ptCount val="41"/>
                <c:pt idx="0">
                  <c:v>1429.0122781076734</c:v>
                </c:pt>
                <c:pt idx="1">
                  <c:v>1385.6217202713542</c:v>
                </c:pt>
                <c:pt idx="2">
                  <c:v>1344.2973935982293</c:v>
                </c:pt>
                <c:pt idx="3">
                  <c:v>1304.895128630824</c:v>
                </c:pt>
                <c:pt idx="4">
                  <c:v>1267.2838757073978</c:v>
                </c:pt>
                <c:pt idx="5">
                  <c:v>1231.3442340250115</c:v>
                </c:pt>
                <c:pt idx="6">
                  <c:v>1196.9671854592486</c:v>
                </c:pt>
                <c:pt idx="7">
                  <c:v>1164.0529900239469</c:v>
                </c:pt>
                <c:pt idx="8">
                  <c:v>1132.5102193984799</c:v>
                </c:pt>
                <c:pt idx="9">
                  <c:v>1102.2549087985105</c:v>
                </c:pt>
                <c:pt idx="10">
                  <c:v>1073.2098106225101</c:v>
                </c:pt>
                <c:pt idx="11">
                  <c:v>1045.3037359044497</c:v>
                </c:pt>
                <c:pt idx="12">
                  <c:v>1018.4709717524406</c:v>
                </c:pt>
                <c:pt idx="13">
                  <c:v>992.65076473824331</c:v>
                </c:pt>
                <c:pt idx="14">
                  <c:v>967.78686168750892</c:v>
                </c:pt>
                <c:pt idx="15">
                  <c:v>943.82710056591941</c:v>
                </c:pt>
                <c:pt idx="16">
                  <c:v>920.72304519866987</c:v>
                </c:pt>
                <c:pt idx="17">
                  <c:v>898.42965844079856</c:v>
                </c:pt>
                <c:pt idx="18">
                  <c:v>876.90500915733628</c:v>
                </c:pt>
                <c:pt idx="19">
                  <c:v>856.1100090021273</c:v>
                </c:pt>
                <c:pt idx="20">
                  <c:v>836.00817551875866</c:v>
                </c:pt>
                <c:pt idx="21">
                  <c:v>816.56541854304237</c:v>
                </c:pt>
                <c:pt idx="22">
                  <c:v>797.74984727623678</c:v>
                </c:pt>
                <c:pt idx="23">
                  <c:v>779.53159573216919</c:v>
                </c:pt>
                <c:pt idx="24">
                  <c:v>761.88266454885388</c:v>
                </c:pt>
                <c:pt idx="25">
                  <c:v>744.7767774019311</c:v>
                </c:pt>
                <c:pt idx="26">
                  <c:v>728.18925047161508</c:v>
                </c:pt>
                <c:pt idx="27">
                  <c:v>712.09687359888835</c:v>
                </c:pt>
                <c:pt idx="28">
                  <c:v>696.47780192831635</c:v>
                </c:pt>
                <c:pt idx="29">
                  <c:v>681.31145697284853</c:v>
                </c:pt>
                <c:pt idx="30">
                  <c:v>666.57843615895092</c:v>
                </c:pt>
                <c:pt idx="31">
                  <c:v>652.26043001585265</c:v>
                </c:pt>
                <c:pt idx="32">
                  <c:v>638.34014626563214</c:v>
                </c:pt>
                <c:pt idx="33">
                  <c:v>624.80124015240483</c:v>
                </c:pt>
                <c:pt idx="34">
                  <c:v>611.62825042062821</c:v>
                </c:pt>
                <c:pt idx="35">
                  <c:v>598.80654041500702</c:v>
                </c:pt>
                <c:pt idx="36">
                  <c:v>586.32224383059952</c:v>
                </c:pt>
                <c:pt idx="37">
                  <c:v>574.16221468995388</c:v>
                </c:pt>
                <c:pt idx="38">
                  <c:v>562.31398116827609</c:v>
                </c:pt>
                <c:pt idx="39">
                  <c:v>550.76570292563963</c:v>
                </c:pt>
                <c:pt idx="40">
                  <c:v>539.50613163907997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66E7-404B-8C94-E56D193D16DD}"/>
            </c:ext>
          </c:extLst>
        </c:ser>
        <c:ser>
          <c:idx val="37"/>
          <c:order val="37"/>
          <c:tx>
            <c:strRef>
              <c:f>'CA ZB teplo'!$D$98</c:f>
              <c:strCache>
                <c:ptCount val="1"/>
                <c:pt idx="0">
                  <c:v>21 100</c:v>
                </c:pt>
              </c:strCache>
            </c:strRef>
          </c:tx>
          <c:spPr>
            <a:solidFill>
              <a:schemeClr val="accent4">
                <a:shade val="67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teplo'!$AM$2:$AM$42</c:f>
              <c:numCache>
                <c:formatCode>0.0</c:formatCode>
                <c:ptCount val="41"/>
                <c:pt idx="0">
                  <c:v>1443.8418136834025</c:v>
                </c:pt>
                <c:pt idx="1">
                  <c:v>1400.0895598583097</c:v>
                </c:pt>
                <c:pt idx="2">
                  <c:v>1358.4207608140641</c:v>
                </c:pt>
                <c:pt idx="3">
                  <c:v>1318.6900454462952</c:v>
                </c:pt>
                <c:pt idx="4">
                  <c:v>1280.7652716861521</c:v>
                </c:pt>
                <c:pt idx="5">
                  <c:v>1244.5260434264608</c:v>
                </c:pt>
                <c:pt idx="6">
                  <c:v>1209.8624337867557</c:v>
                </c:pt>
                <c:pt idx="7">
                  <c:v>1176.6738713657924</c:v>
                </c:pt>
                <c:pt idx="8">
                  <c:v>1144.8681657123059</c:v>
                </c:pt>
                <c:pt idx="9">
                  <c:v>1114.3606521263414</c:v>
                </c:pt>
                <c:pt idx="10">
                  <c:v>1085.0734390838138</c:v>
                </c:pt>
                <c:pt idx="11">
                  <c:v>1056.9347441998186</c:v>
                </c:pt>
                <c:pt idx="12">
                  <c:v>1029.8783068113592</c:v>
                </c:pt>
                <c:pt idx="13">
                  <c:v>1003.8428670602277</c:v>
                </c:pt>
                <c:pt idx="14">
                  <c:v>978.77170285540831</c:v>
                </c:pt>
                <c:pt idx="15">
                  <c:v>954.6122173489224</c:v>
                </c:pt>
                <c:pt idx="16">
                  <c:v>931.31557061054775</c:v>
                </c:pt>
                <c:pt idx="17">
                  <c:v>908.83635007354349</c:v>
                </c:pt>
                <c:pt idx="18">
                  <c:v>887.13227507225338</c:v>
                </c:pt>
                <c:pt idx="19">
                  <c:v>866.16393142696108</c:v>
                </c:pt>
                <c:pt idx="20">
                  <c:v>845.89453256984609</c:v>
                </c:pt>
                <c:pt idx="21">
                  <c:v>826.28970416706056</c:v>
                </c:pt>
                <c:pt idx="22">
                  <c:v>807.31728958373981</c:v>
                </c:pt>
                <c:pt idx="23">
                  <c:v>788.94717387604362</c:v>
                </c:pt>
                <c:pt idx="24">
                  <c:v>771.15112428424709</c:v>
                </c:pt>
                <c:pt idx="25">
                  <c:v>753.90264544908791</c:v>
                </c:pt>
                <c:pt idx="26">
                  <c:v>737.17684779076831</c:v>
                </c:pt>
                <c:pt idx="27">
                  <c:v>720.9503276744889</c:v>
                </c:pt>
                <c:pt idx="28">
                  <c:v>705.20105814986312</c:v>
                </c:pt>
                <c:pt idx="29">
                  <c:v>689.9082891911703</c:v>
                </c:pt>
                <c:pt idx="30">
                  <c:v>675.05245648845346</c:v>
                </c:pt>
                <c:pt idx="31">
                  <c:v>660.61509794634776</c:v>
                </c:pt>
                <c:pt idx="32">
                  <c:v>646.57877714155131</c:v>
                </c:pt>
                <c:pt idx="33">
                  <c:v>632.92701307111895</c:v>
                </c:pt>
                <c:pt idx="34">
                  <c:v>619.64421559717164</c:v>
                </c:pt>
                <c:pt idx="35">
                  <c:v>606.71562605588895</c:v>
                </c:pt>
                <c:pt idx="36">
                  <c:v>594.12726255515315</c:v>
                </c:pt>
                <c:pt idx="37">
                  <c:v>581.86586953494407</c:v>
                </c:pt>
                <c:pt idx="38">
                  <c:v>569.91887120757349</c:v>
                </c:pt>
                <c:pt idx="39">
                  <c:v>558.27432853407117</c:v>
                </c:pt>
                <c:pt idx="40">
                  <c:v>546.92089942738346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66E7-404B-8C94-E56D193D16DD}"/>
            </c:ext>
          </c:extLst>
        </c:ser>
        <c:ser>
          <c:idx val="38"/>
          <c:order val="38"/>
          <c:tx>
            <c:strRef>
              <c:f>'CA ZB teplo'!$D$99</c:f>
              <c:strCache>
                <c:ptCount val="1"/>
                <c:pt idx="0">
                  <c:v>21 400</c:v>
                </c:pt>
              </c:strCache>
            </c:strRef>
          </c:tx>
          <c:spPr>
            <a:solidFill>
              <a:schemeClr val="accent4">
                <a:shade val="65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teplo'!$AN$2:$AN$42</c:f>
              <c:numCache>
                <c:formatCode>0.0</c:formatCode>
                <c:ptCount val="41"/>
                <c:pt idx="0">
                  <c:v>1458.6713344313964</c:v>
                </c:pt>
                <c:pt idx="1">
                  <c:v>1414.5573994453096</c:v>
                </c:pt>
                <c:pt idx="2">
                  <c:v>1372.5441280299005</c:v>
                </c:pt>
                <c:pt idx="3">
                  <c:v>1332.4849622617642</c:v>
                </c:pt>
                <c:pt idx="4">
                  <c:v>1294.2466676649085</c:v>
                </c:pt>
                <c:pt idx="5">
                  <c:v>1257.7078528279076</c:v>
                </c:pt>
                <c:pt idx="6">
                  <c:v>1222.7576821142563</c:v>
                </c:pt>
                <c:pt idx="7">
                  <c:v>1189.2947527075719</c:v>
                </c:pt>
                <c:pt idx="8">
                  <c:v>1157.2261120261646</c:v>
                </c:pt>
                <c:pt idx="9">
                  <c:v>1126.4663954542323</c:v>
                </c:pt>
                <c:pt idx="10">
                  <c:v>1096.9370675451469</c:v>
                </c:pt>
                <c:pt idx="11">
                  <c:v>1068.5657524952417</c:v>
                </c:pt>
                <c:pt idx="12">
                  <c:v>1041.2856418703057</c:v>
                </c:pt>
                <c:pt idx="13">
                  <c:v>1015.0349693822127</c:v>
                </c:pt>
                <c:pt idx="14">
                  <c:v>989.75654402328212</c:v>
                </c:pt>
                <c:pt idx="15">
                  <c:v>965.39733413194892</c:v>
                </c:pt>
                <c:pt idx="16">
                  <c:v>941.90809602244963</c:v>
                </c:pt>
                <c:pt idx="17">
                  <c:v>919.24304170626601</c:v>
                </c:pt>
                <c:pt idx="18">
                  <c:v>897.35954098719208</c:v>
                </c:pt>
                <c:pt idx="19">
                  <c:v>876.21785385179476</c:v>
                </c:pt>
                <c:pt idx="20">
                  <c:v>855.7808896209317</c:v>
                </c:pt>
                <c:pt idx="21">
                  <c:v>836.01398979109968</c:v>
                </c:pt>
                <c:pt idx="22">
                  <c:v>816.88473189124284</c:v>
                </c:pt>
                <c:pt idx="23">
                  <c:v>798.3627520199351</c:v>
                </c:pt>
                <c:pt idx="24">
                  <c:v>780.41958401962279</c:v>
                </c:pt>
                <c:pt idx="25">
                  <c:v>763.02851349624439</c:v>
                </c:pt>
                <c:pt idx="26">
                  <c:v>746.16444510993722</c:v>
                </c:pt>
                <c:pt idx="27">
                  <c:v>729.80378175010401</c:v>
                </c:pt>
                <c:pt idx="28">
                  <c:v>713.92431437141045</c:v>
                </c:pt>
                <c:pt idx="29">
                  <c:v>698.50512140950559</c:v>
                </c:pt>
                <c:pt idx="30">
                  <c:v>683.52647681794122</c:v>
                </c:pt>
                <c:pt idx="31">
                  <c:v>668.96976587685776</c:v>
                </c:pt>
                <c:pt idx="32">
                  <c:v>654.81740801744297</c:v>
                </c:pt>
                <c:pt idx="33">
                  <c:v>641.05278598980658</c:v>
                </c:pt>
                <c:pt idx="34">
                  <c:v>627.66018077372792</c:v>
                </c:pt>
                <c:pt idx="35">
                  <c:v>614.62471169674495</c:v>
                </c:pt>
                <c:pt idx="36">
                  <c:v>601.93228127968246</c:v>
                </c:pt>
                <c:pt idx="37">
                  <c:v>589.5695243799463</c:v>
                </c:pt>
                <c:pt idx="38">
                  <c:v>577.52376124688215</c:v>
                </c:pt>
                <c:pt idx="39">
                  <c:v>565.78295414249112</c:v>
                </c:pt>
                <c:pt idx="40">
                  <c:v>554.33566721569889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66E7-404B-8C94-E56D193D16DD}"/>
            </c:ext>
          </c:extLst>
        </c:ser>
        <c:ser>
          <c:idx val="39"/>
          <c:order val="39"/>
          <c:tx>
            <c:strRef>
              <c:f>'CA ZB teplo'!$D$100</c:f>
              <c:strCache>
                <c:ptCount val="1"/>
                <c:pt idx="0">
                  <c:v>21 700</c:v>
                </c:pt>
              </c:strCache>
            </c:strRef>
          </c:tx>
          <c:spPr>
            <a:solidFill>
              <a:schemeClr val="accent4">
                <a:shade val="62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teplo'!$AO$2:$AO$42</c:f>
              <c:numCache>
                <c:formatCode>0.0</c:formatCode>
                <c:ptCount val="41"/>
                <c:pt idx="0">
                  <c:v>1473.5008848375614</c:v>
                </c:pt>
                <c:pt idx="1">
                  <c:v>1429.0252390322653</c:v>
                </c:pt>
                <c:pt idx="2">
                  <c:v>1386.6674952457815</c:v>
                </c:pt>
                <c:pt idx="3">
                  <c:v>1346.2798790772738</c:v>
                </c:pt>
                <c:pt idx="4">
                  <c:v>1307.7280636436592</c:v>
                </c:pt>
                <c:pt idx="5">
                  <c:v>1270.8896622293566</c:v>
                </c:pt>
                <c:pt idx="6">
                  <c:v>1235.6529304417606</c:v>
                </c:pt>
                <c:pt idx="7">
                  <c:v>1201.9156340494178</c:v>
                </c:pt>
                <c:pt idx="8">
                  <c:v>1169.5840583400204</c:v>
                </c:pt>
                <c:pt idx="9">
                  <c:v>1138.5721387820636</c:v>
                </c:pt>
                <c:pt idx="10">
                  <c:v>1108.800696006422</c:v>
                </c:pt>
                <c:pt idx="11">
                  <c:v>1080.1967607906374</c:v>
                </c:pt>
                <c:pt idx="12">
                  <c:v>1052.6929769292781</c:v>
                </c:pt>
                <c:pt idx="13">
                  <c:v>1026.2270717041722</c:v>
                </c:pt>
                <c:pt idx="14">
                  <c:v>1000.7413851911558</c:v>
                </c:pt>
                <c:pt idx="15">
                  <c:v>976.18245091495248</c:v>
                </c:pt>
                <c:pt idx="16">
                  <c:v>952.50062143430398</c:v>
                </c:pt>
                <c:pt idx="17">
                  <c:v>929.6497333389658</c:v>
                </c:pt>
                <c:pt idx="18">
                  <c:v>907.58680690210917</c:v>
                </c:pt>
                <c:pt idx="19">
                  <c:v>886.27177627662786</c:v>
                </c:pt>
                <c:pt idx="20">
                  <c:v>865.66724667201834</c:v>
                </c:pt>
                <c:pt idx="21">
                  <c:v>845.73827541511912</c:v>
                </c:pt>
                <c:pt idx="22">
                  <c:v>826.45217419874598</c:v>
                </c:pt>
                <c:pt idx="23">
                  <c:v>807.77833016382669</c:v>
                </c:pt>
                <c:pt idx="24">
                  <c:v>789.68804375501634</c:v>
                </c:pt>
                <c:pt idx="25">
                  <c:v>772.15438154341814</c:v>
                </c:pt>
                <c:pt idx="26">
                  <c:v>755.15204242912375</c:v>
                </c:pt>
                <c:pt idx="27">
                  <c:v>738.65723582568728</c:v>
                </c:pt>
                <c:pt idx="28">
                  <c:v>722.64757059295675</c:v>
                </c:pt>
                <c:pt idx="29">
                  <c:v>707.10195362784179</c:v>
                </c:pt>
                <c:pt idx="30">
                  <c:v>692.00049714744353</c:v>
                </c:pt>
                <c:pt idx="31">
                  <c:v>677.32443380735344</c:v>
                </c:pt>
                <c:pt idx="32">
                  <c:v>663.05603889334816</c:v>
                </c:pt>
                <c:pt idx="33">
                  <c:v>649.17855890850751</c:v>
                </c:pt>
                <c:pt idx="34">
                  <c:v>635.67614595028442</c:v>
                </c:pt>
                <c:pt idx="35">
                  <c:v>622.53379733762711</c:v>
                </c:pt>
                <c:pt idx="36">
                  <c:v>609.73730000422415</c:v>
                </c:pt>
                <c:pt idx="37">
                  <c:v>597.27317922494888</c:v>
                </c:pt>
                <c:pt idx="38">
                  <c:v>585.12865128617943</c:v>
                </c:pt>
                <c:pt idx="39">
                  <c:v>573.29157975091107</c:v>
                </c:pt>
                <c:pt idx="40">
                  <c:v>561.75043500401341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5-66E7-404B-8C94-E56D193D16DD}"/>
            </c:ext>
          </c:extLst>
        </c:ser>
        <c:ser>
          <c:idx val="40"/>
          <c:order val="40"/>
          <c:tx>
            <c:strRef>
              <c:f>'CA ZB teplo'!$D$101</c:f>
              <c:strCache>
                <c:ptCount val="1"/>
                <c:pt idx="0">
                  <c:v>22 000</c:v>
                </c:pt>
              </c:strCache>
            </c:strRef>
          </c:tx>
          <c:spPr>
            <a:solidFill>
              <a:schemeClr val="accent4">
                <a:shade val="59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teplo'!$AP$2:$AP$42</c:f>
              <c:numCache>
                <c:formatCode>0.0</c:formatCode>
                <c:ptCount val="41"/>
                <c:pt idx="0">
                  <c:v>1488.3304055846561</c:v>
                </c:pt>
                <c:pt idx="1">
                  <c:v>1443.4930786191765</c:v>
                </c:pt>
                <c:pt idx="2">
                  <c:v>1400.7908624616198</c:v>
                </c:pt>
                <c:pt idx="3">
                  <c:v>1360.0747958927032</c:v>
                </c:pt>
                <c:pt idx="4">
                  <c:v>1321.2094596224156</c:v>
                </c:pt>
                <c:pt idx="5">
                  <c:v>1284.0714716308055</c:v>
                </c:pt>
                <c:pt idx="6">
                  <c:v>1248.5481787693011</c:v>
                </c:pt>
                <c:pt idx="7">
                  <c:v>1214.5365153912303</c:v>
                </c:pt>
                <c:pt idx="8">
                  <c:v>1181.9420046539121</c:v>
                </c:pt>
                <c:pt idx="9">
                  <c:v>1150.6778821099249</c:v>
                </c:pt>
                <c:pt idx="10">
                  <c:v>1120.6643244677243</c:v>
                </c:pt>
                <c:pt idx="11">
                  <c:v>1091.8277690860041</c:v>
                </c:pt>
                <c:pt idx="12">
                  <c:v>1064.1003119881971</c:v>
                </c:pt>
                <c:pt idx="13">
                  <c:v>1037.4191740261822</c:v>
                </c:pt>
                <c:pt idx="14">
                  <c:v>1011.72622635903</c:v>
                </c:pt>
                <c:pt idx="15">
                  <c:v>986.96756769793046</c:v>
                </c:pt>
                <c:pt idx="16">
                  <c:v>963.09314684618255</c:v>
                </c:pt>
                <c:pt idx="17">
                  <c:v>940.05642497168822</c:v>
                </c:pt>
                <c:pt idx="18">
                  <c:v>917.81407281700365</c:v>
                </c:pt>
                <c:pt idx="19">
                  <c:v>896.32569870148279</c:v>
                </c:pt>
                <c:pt idx="20">
                  <c:v>875.55360372312452</c:v>
                </c:pt>
                <c:pt idx="21">
                  <c:v>855.46256103911946</c:v>
                </c:pt>
                <c:pt idx="22">
                  <c:v>836.01961650622945</c:v>
                </c:pt>
                <c:pt idx="23">
                  <c:v>817.19390830771829</c:v>
                </c:pt>
                <c:pt idx="24">
                  <c:v>798.95650349042785</c:v>
                </c:pt>
                <c:pt idx="25">
                  <c:v>781.28024959055722</c:v>
                </c:pt>
                <c:pt idx="26">
                  <c:v>764.13963974827561</c:v>
                </c:pt>
                <c:pt idx="27">
                  <c:v>747.51068990128681</c:v>
                </c:pt>
                <c:pt idx="28">
                  <c:v>731.37082681451943</c:v>
                </c:pt>
                <c:pt idx="29">
                  <c:v>715.6987858461772</c:v>
                </c:pt>
                <c:pt idx="30">
                  <c:v>700.47451747694572</c:v>
                </c:pt>
                <c:pt idx="31">
                  <c:v>685.67910173784912</c:v>
                </c:pt>
                <c:pt idx="32">
                  <c:v>671.29466976925266</c:v>
                </c:pt>
                <c:pt idx="33">
                  <c:v>657.30433182720867</c:v>
                </c:pt>
                <c:pt idx="34">
                  <c:v>643.69211112685468</c:v>
                </c:pt>
                <c:pt idx="35">
                  <c:v>630.44288297848323</c:v>
                </c:pt>
                <c:pt idx="36">
                  <c:v>617.5423187287663</c:v>
                </c:pt>
                <c:pt idx="37">
                  <c:v>604.97683406995145</c:v>
                </c:pt>
                <c:pt idx="38">
                  <c:v>592.7335413254649</c:v>
                </c:pt>
                <c:pt idx="39">
                  <c:v>580.80020535931897</c:v>
                </c:pt>
                <c:pt idx="40">
                  <c:v>569.16520279232759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66E7-404B-8C94-E56D193D16DD}"/>
            </c:ext>
          </c:extLst>
        </c:ser>
        <c:ser>
          <c:idx val="41"/>
          <c:order val="41"/>
          <c:tx>
            <c:strRef>
              <c:f>'CA ZB teplo'!$D$102</c:f>
              <c:strCache>
                <c:ptCount val="1"/>
                <c:pt idx="0">
                  <c:v>22 300</c:v>
                </c:pt>
              </c:strCache>
            </c:strRef>
          </c:tx>
          <c:spPr>
            <a:solidFill>
              <a:schemeClr val="accent4">
                <a:shade val="56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teplo'!$AQ$2:$AQ$42</c:f>
              <c:numCache>
                <c:formatCode>0.0</c:formatCode>
                <c:ptCount val="41"/>
                <c:pt idx="0">
                  <c:v>1503.1599559908204</c:v>
                </c:pt>
                <c:pt idx="1">
                  <c:v>1457.9609182061774</c:v>
                </c:pt>
                <c:pt idx="2">
                  <c:v>1414.9142296774148</c:v>
                </c:pt>
                <c:pt idx="3">
                  <c:v>1373.8697127081703</c:v>
                </c:pt>
                <c:pt idx="4">
                  <c:v>1334.6908556011704</c:v>
                </c:pt>
                <c:pt idx="5">
                  <c:v>1297.2532810322539</c:v>
                </c:pt>
                <c:pt idx="6">
                  <c:v>1261.443427096769</c:v>
                </c:pt>
                <c:pt idx="7">
                  <c:v>1227.1573967330103</c:v>
                </c:pt>
                <c:pt idx="8">
                  <c:v>1194.2999509677388</c:v>
                </c:pt>
                <c:pt idx="9">
                  <c:v>1162.7836254377833</c:v>
                </c:pt>
                <c:pt idx="10">
                  <c:v>1132.5279529290272</c:v>
                </c:pt>
                <c:pt idx="11">
                  <c:v>1103.4587773814003</c:v>
                </c:pt>
                <c:pt idx="12">
                  <c:v>1075.5076470471702</c:v>
                </c:pt>
                <c:pt idx="13">
                  <c:v>1048.6112763481397</c:v>
                </c:pt>
                <c:pt idx="14">
                  <c:v>1022.7110675269037</c:v>
                </c:pt>
                <c:pt idx="15">
                  <c:v>997.7526844809355</c:v>
                </c:pt>
                <c:pt idx="16">
                  <c:v>973.68567225806089</c:v>
                </c:pt>
                <c:pt idx="17">
                  <c:v>950.46311660440972</c:v>
                </c:pt>
                <c:pt idx="18">
                  <c:v>928.04133873194303</c:v>
                </c:pt>
                <c:pt idx="19">
                  <c:v>906.37962112629452</c:v>
                </c:pt>
                <c:pt idx="20">
                  <c:v>885.43996077419138</c:v>
                </c:pt>
                <c:pt idx="21">
                  <c:v>865.18684666315778</c:v>
                </c:pt>
                <c:pt idx="22">
                  <c:v>845.58705881375181</c:v>
                </c:pt>
                <c:pt idx="23">
                  <c:v>826.60948645160954</c:v>
                </c:pt>
                <c:pt idx="24">
                  <c:v>808.2249632258214</c:v>
                </c:pt>
                <c:pt idx="25">
                  <c:v>790.40611763773143</c:v>
                </c:pt>
                <c:pt idx="26">
                  <c:v>773.12723706746272</c:v>
                </c:pt>
                <c:pt idx="27">
                  <c:v>756.36414397688588</c:v>
                </c:pt>
                <c:pt idx="28">
                  <c:v>740.09408303605005</c:v>
                </c:pt>
                <c:pt idx="29">
                  <c:v>724.29561806452898</c:v>
                </c:pt>
                <c:pt idx="30">
                  <c:v>708.94853780644894</c:v>
                </c:pt>
                <c:pt idx="31">
                  <c:v>694.03376966833002</c:v>
                </c:pt>
                <c:pt idx="32">
                  <c:v>679.53330064515808</c:v>
                </c:pt>
                <c:pt idx="33">
                  <c:v>665.43010474590983</c:v>
                </c:pt>
                <c:pt idx="34">
                  <c:v>651.70807630341108</c:v>
                </c:pt>
                <c:pt idx="35">
                  <c:v>638.35196861936538</c:v>
                </c:pt>
                <c:pt idx="36">
                  <c:v>625.34733745332096</c:v>
                </c:pt>
                <c:pt idx="37">
                  <c:v>612.68048891495312</c:v>
                </c:pt>
                <c:pt idx="38">
                  <c:v>600.3384313647615</c:v>
                </c:pt>
                <c:pt idx="39">
                  <c:v>588.30883096775108</c:v>
                </c:pt>
                <c:pt idx="40">
                  <c:v>576.57997058065416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66E7-404B-8C94-E56D193D16DD}"/>
            </c:ext>
          </c:extLst>
        </c:ser>
        <c:ser>
          <c:idx val="42"/>
          <c:order val="42"/>
          <c:tx>
            <c:strRef>
              <c:f>'CA ZB teplo'!$D$103</c:f>
              <c:strCache>
                <c:ptCount val="1"/>
                <c:pt idx="0">
                  <c:v>22 600</c:v>
                </c:pt>
              </c:strCache>
            </c:strRef>
          </c:tx>
          <c:spPr>
            <a:solidFill>
              <a:schemeClr val="accent4">
                <a:shade val="54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teplo'!$AR$2:$AR$42</c:f>
              <c:numCache>
                <c:formatCode>0.0</c:formatCode>
                <c:ptCount val="41"/>
                <c:pt idx="0">
                  <c:v>1517.9894915674495</c:v>
                </c:pt>
                <c:pt idx="1">
                  <c:v>1472.4287577931332</c:v>
                </c:pt>
                <c:pt idx="2">
                  <c:v>1429.0375968932519</c:v>
                </c:pt>
                <c:pt idx="3">
                  <c:v>1387.6646295236403</c:v>
                </c:pt>
                <c:pt idx="4">
                  <c:v>1348.1722515799217</c:v>
                </c:pt>
                <c:pt idx="5">
                  <c:v>1310.4350904337396</c:v>
                </c:pt>
                <c:pt idx="6">
                  <c:v>1274.3386754242731</c:v>
                </c:pt>
                <c:pt idx="7">
                  <c:v>1239.7782780748557</c:v>
                </c:pt>
                <c:pt idx="8">
                  <c:v>1206.6578972815967</c:v>
                </c:pt>
                <c:pt idx="9">
                  <c:v>1174.889368765645</c:v>
                </c:pt>
                <c:pt idx="10">
                  <c:v>1144.3915813903316</c:v>
                </c:pt>
                <c:pt idx="11">
                  <c:v>1115.0897856768247</c:v>
                </c:pt>
                <c:pt idx="12">
                  <c:v>1086.9149821060887</c:v>
                </c:pt>
                <c:pt idx="13">
                  <c:v>1059.8033786701255</c:v>
                </c:pt>
                <c:pt idx="14">
                  <c:v>1033.6959086947513</c:v>
                </c:pt>
                <c:pt idx="15">
                  <c:v>1008.5378012639385</c:v>
                </c:pt>
                <c:pt idx="16">
                  <c:v>984.27819766993912</c:v>
                </c:pt>
                <c:pt idx="17">
                  <c:v>960.86980823713282</c:v>
                </c:pt>
                <c:pt idx="18">
                  <c:v>938.26860464686013</c:v>
                </c:pt>
                <c:pt idx="19">
                  <c:v>916.43354355115036</c:v>
                </c:pt>
                <c:pt idx="20">
                  <c:v>895.32631782527608</c:v>
                </c:pt>
                <c:pt idx="21">
                  <c:v>874.91113228717734</c:v>
                </c:pt>
                <c:pt idx="22">
                  <c:v>855.15450112123585</c:v>
                </c:pt>
                <c:pt idx="23">
                  <c:v>836.02506459552023</c:v>
                </c:pt>
                <c:pt idx="24">
                  <c:v>817.49342296119653</c:v>
                </c:pt>
                <c:pt idx="25">
                  <c:v>799.53198568487039</c:v>
                </c:pt>
                <c:pt idx="26">
                  <c:v>782.11483438661469</c:v>
                </c:pt>
                <c:pt idx="27">
                  <c:v>765.21759805248655</c:v>
                </c:pt>
                <c:pt idx="28">
                  <c:v>748.81733925759659</c:v>
                </c:pt>
                <c:pt idx="29">
                  <c:v>732.8924502828495</c:v>
                </c:pt>
                <c:pt idx="30">
                  <c:v>717.42255813596671</c:v>
                </c:pt>
                <c:pt idx="31">
                  <c:v>702.38843759882491</c:v>
                </c:pt>
                <c:pt idx="32">
                  <c:v>687.77193152106338</c:v>
                </c:pt>
                <c:pt idx="33">
                  <c:v>673.55587766461065</c:v>
                </c:pt>
                <c:pt idx="34">
                  <c:v>659.72404147996758</c:v>
                </c:pt>
                <c:pt idx="35">
                  <c:v>646.26105426023457</c:v>
                </c:pt>
                <c:pt idx="36">
                  <c:v>633.15235617784992</c:v>
                </c:pt>
                <c:pt idx="37">
                  <c:v>620.38414375995558</c:v>
                </c:pt>
                <c:pt idx="38">
                  <c:v>607.94332140405857</c:v>
                </c:pt>
                <c:pt idx="39">
                  <c:v>595.81745657617125</c:v>
                </c:pt>
                <c:pt idx="40">
                  <c:v>583.99473836895709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66E7-404B-8C94-E56D193D16DD}"/>
            </c:ext>
          </c:extLst>
        </c:ser>
        <c:ser>
          <c:idx val="43"/>
          <c:order val="43"/>
          <c:tx>
            <c:strRef>
              <c:f>'CA ZB teplo'!$D$104</c:f>
              <c:strCache>
                <c:ptCount val="1"/>
                <c:pt idx="0">
                  <c:v>22 900</c:v>
                </c:pt>
              </c:strCache>
            </c:strRef>
          </c:tx>
          <c:spPr>
            <a:solidFill>
              <a:schemeClr val="accent4">
                <a:shade val="51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teplo'!$AS$2:$AS$42</c:f>
              <c:numCache>
                <c:formatCode>0.0</c:formatCode>
                <c:ptCount val="41"/>
                <c:pt idx="0">
                  <c:v>1532.8190123145439</c:v>
                </c:pt>
                <c:pt idx="1">
                  <c:v>1486.8965973800457</c:v>
                </c:pt>
                <c:pt idx="2">
                  <c:v>1443.1609641091331</c:v>
                </c:pt>
                <c:pt idx="3">
                  <c:v>1401.4595463391131</c:v>
                </c:pt>
                <c:pt idx="4">
                  <c:v>1361.6536475587159</c:v>
                </c:pt>
                <c:pt idx="5">
                  <c:v>1323.6168998351877</c:v>
                </c:pt>
                <c:pt idx="6">
                  <c:v>1287.2339237517781</c:v>
                </c:pt>
                <c:pt idx="7">
                  <c:v>1252.3991594166348</c:v>
                </c:pt>
                <c:pt idx="8">
                  <c:v>1219.0158435954543</c:v>
                </c:pt>
                <c:pt idx="9">
                  <c:v>1186.9951120935052</c:v>
                </c:pt>
                <c:pt idx="10">
                  <c:v>1156.2552098516355</c:v>
                </c:pt>
                <c:pt idx="11">
                  <c:v>1126.7207939721914</c:v>
                </c:pt>
                <c:pt idx="12">
                  <c:v>1098.3223171650334</c:v>
                </c:pt>
                <c:pt idx="13">
                  <c:v>1070.995480992136</c:v>
                </c:pt>
                <c:pt idx="14">
                  <c:v>1044.6807498626249</c:v>
                </c:pt>
                <c:pt idx="15">
                  <c:v>1019.3229180469408</c:v>
                </c:pt>
                <c:pt idx="16">
                  <c:v>994.87072308181769</c:v>
                </c:pt>
                <c:pt idx="17">
                  <c:v>971.27649986985534</c:v>
                </c:pt>
                <c:pt idx="18">
                  <c:v>948.49587056175426</c:v>
                </c:pt>
                <c:pt idx="19">
                  <c:v>926.48746597596187</c:v>
                </c:pt>
                <c:pt idx="20">
                  <c:v>905.21267487638386</c:v>
                </c:pt>
                <c:pt idx="21">
                  <c:v>884.63541791117655</c:v>
                </c:pt>
                <c:pt idx="22">
                  <c:v>864.72194342875787</c:v>
                </c:pt>
                <c:pt idx="23">
                  <c:v>845.44064273941217</c:v>
                </c:pt>
                <c:pt idx="24">
                  <c:v>826.76188269659042</c:v>
                </c:pt>
                <c:pt idx="25">
                  <c:v>808.65785373202743</c:v>
                </c:pt>
                <c:pt idx="26">
                  <c:v>791.10243170580168</c:v>
                </c:pt>
                <c:pt idx="27">
                  <c:v>774.07105212808585</c:v>
                </c:pt>
                <c:pt idx="28">
                  <c:v>757.54059547914346</c:v>
                </c:pt>
                <c:pt idx="29">
                  <c:v>741.48928250118479</c:v>
                </c:pt>
                <c:pt idx="30">
                  <c:v>725.89657846545367</c:v>
                </c:pt>
                <c:pt idx="31">
                  <c:v>710.74310552933559</c:v>
                </c:pt>
                <c:pt idx="32">
                  <c:v>696.01056239696879</c:v>
                </c:pt>
                <c:pt idx="33">
                  <c:v>681.68165058331169</c:v>
                </c:pt>
                <c:pt idx="34">
                  <c:v>667.74000665651079</c:v>
                </c:pt>
                <c:pt idx="35">
                  <c:v>654.17013990109047</c:v>
                </c:pt>
                <c:pt idx="36">
                  <c:v>640.95737490240469</c:v>
                </c:pt>
                <c:pt idx="37">
                  <c:v>628.08779860497054</c:v>
                </c:pt>
                <c:pt idx="38">
                  <c:v>615.54821144335597</c:v>
                </c:pt>
                <c:pt idx="39">
                  <c:v>603.32608218457904</c:v>
                </c:pt>
                <c:pt idx="40">
                  <c:v>591.40950615727206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9-66E7-404B-8C94-E56D193D16DD}"/>
            </c:ext>
          </c:extLst>
        </c:ser>
        <c:ser>
          <c:idx val="44"/>
          <c:order val="44"/>
          <c:tx>
            <c:strRef>
              <c:f>'CA ZB teplo'!$D$105</c:f>
              <c:strCache>
                <c:ptCount val="1"/>
                <c:pt idx="0">
                  <c:v>23 200</c:v>
                </c:pt>
              </c:strCache>
            </c:strRef>
          </c:tx>
          <c:spPr>
            <a:solidFill>
              <a:schemeClr val="accent4">
                <a:shade val="48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teplo'!$AT$2:$AT$42</c:f>
              <c:numCache>
                <c:formatCode>0.0</c:formatCode>
                <c:ptCount val="41"/>
                <c:pt idx="0">
                  <c:v>1547.648562719756</c:v>
                </c:pt>
                <c:pt idx="1">
                  <c:v>1501.364436966998</c:v>
                </c:pt>
                <c:pt idx="2">
                  <c:v>1457.2843313249707</c:v>
                </c:pt>
                <c:pt idx="3">
                  <c:v>1415.2544631546216</c:v>
                </c:pt>
                <c:pt idx="4">
                  <c:v>1375.1350435374288</c:v>
                </c:pt>
                <c:pt idx="5">
                  <c:v>1336.798709236637</c:v>
                </c:pt>
                <c:pt idx="6">
                  <c:v>1300.1291720792819</c:v>
                </c:pt>
                <c:pt idx="7">
                  <c:v>1265.02004075848</c:v>
                </c:pt>
                <c:pt idx="8">
                  <c:v>1231.3737899093112</c:v>
                </c:pt>
                <c:pt idx="9">
                  <c:v>1199.100855421367</c:v>
                </c:pt>
                <c:pt idx="10">
                  <c:v>1168.1188383129693</c:v>
                </c:pt>
                <c:pt idx="11">
                  <c:v>1138.3518022675869</c:v>
                </c:pt>
                <c:pt idx="12">
                  <c:v>1109.7296522239792</c:v>
                </c:pt>
                <c:pt idx="13">
                  <c:v>1082.187583314093</c:v>
                </c:pt>
                <c:pt idx="14">
                  <c:v>1055.6655910304983</c:v>
                </c:pt>
                <c:pt idx="15">
                  <c:v>1030.1080348299693</c:v>
                </c:pt>
                <c:pt idx="16">
                  <c:v>1005.463248493695</c:v>
                </c:pt>
                <c:pt idx="17">
                  <c:v>981.68319150257844</c:v>
                </c:pt>
                <c:pt idx="18">
                  <c:v>958.72313647669387</c:v>
                </c:pt>
                <c:pt idx="19">
                  <c:v>936.54138840079656</c:v>
                </c:pt>
                <c:pt idx="20">
                  <c:v>915.0990319274498</c:v>
                </c:pt>
                <c:pt idx="21">
                  <c:v>894.35970353519554</c:v>
                </c:pt>
                <c:pt idx="22">
                  <c:v>874.2893857362609</c:v>
                </c:pt>
                <c:pt idx="23">
                  <c:v>854.85622088330388</c:v>
                </c:pt>
                <c:pt idx="24">
                  <c:v>836.03034243200204</c:v>
                </c:pt>
                <c:pt idx="25">
                  <c:v>817.78372177920153</c:v>
                </c:pt>
                <c:pt idx="26">
                  <c:v>800.0900290249532</c:v>
                </c:pt>
                <c:pt idx="27">
                  <c:v>782.92450620368516</c:v>
                </c:pt>
                <c:pt idx="28">
                  <c:v>766.26385170070694</c:v>
                </c:pt>
                <c:pt idx="29">
                  <c:v>750.08611471953702</c:v>
                </c:pt>
                <c:pt idx="30">
                  <c:v>734.37059879495621</c:v>
                </c:pt>
                <c:pt idx="31">
                  <c:v>719.09777345981615</c:v>
                </c:pt>
                <c:pt idx="32">
                  <c:v>704.24919327287409</c:v>
                </c:pt>
                <c:pt idx="33">
                  <c:v>689.80742350202718</c:v>
                </c:pt>
                <c:pt idx="34">
                  <c:v>675.75597183306684</c:v>
                </c:pt>
                <c:pt idx="35">
                  <c:v>662.07922554195909</c:v>
                </c:pt>
                <c:pt idx="36">
                  <c:v>648.76239362693366</c:v>
                </c:pt>
                <c:pt idx="37">
                  <c:v>635.79145344996004</c:v>
                </c:pt>
                <c:pt idx="38">
                  <c:v>623.15310148266553</c:v>
                </c:pt>
                <c:pt idx="39">
                  <c:v>610.83470779301126</c:v>
                </c:pt>
                <c:pt idx="40">
                  <c:v>598.82427394558601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A-66E7-404B-8C94-E56D193D16DD}"/>
            </c:ext>
          </c:extLst>
        </c:ser>
        <c:ser>
          <c:idx val="45"/>
          <c:order val="45"/>
          <c:tx>
            <c:strRef>
              <c:f>'CA ZB teplo'!$D$106</c:f>
              <c:strCache>
                <c:ptCount val="1"/>
                <c:pt idx="0">
                  <c:v>23 500</c:v>
                </c:pt>
              </c:strCache>
            </c:strRef>
          </c:tx>
          <c:spPr>
            <a:solidFill>
              <a:schemeClr val="accent4">
                <a:shade val="46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teplo'!$AU$2:$AU$42</c:f>
              <c:numCache>
                <c:formatCode>0.0</c:formatCode>
                <c:ptCount val="41"/>
                <c:pt idx="0">
                  <c:v>1562.4780982963773</c:v>
                </c:pt>
                <c:pt idx="1">
                  <c:v>1515.8322765539538</c:v>
                </c:pt>
                <c:pt idx="2">
                  <c:v>1471.4076985407644</c:v>
                </c:pt>
                <c:pt idx="3">
                  <c:v>1429.0493799700912</c:v>
                </c:pt>
                <c:pt idx="4">
                  <c:v>1388.6164395162248</c:v>
                </c:pt>
                <c:pt idx="5">
                  <c:v>1349.9805186380454</c:v>
                </c:pt>
                <c:pt idx="6">
                  <c:v>1313.0244204067835</c:v>
                </c:pt>
                <c:pt idx="7">
                  <c:v>1277.6409221002582</c:v>
                </c:pt>
                <c:pt idx="8">
                  <c:v>1243.7317362231688</c:v>
                </c:pt>
                <c:pt idx="9">
                  <c:v>1211.2065987492597</c:v>
                </c:pt>
                <c:pt idx="10">
                  <c:v>1179.9824667742421</c:v>
                </c:pt>
                <c:pt idx="11">
                  <c:v>1149.9828105629826</c:v>
                </c:pt>
                <c:pt idx="12">
                  <c:v>1121.136987282925</c:v>
                </c:pt>
                <c:pt idx="13">
                  <c:v>1093.379685636078</c:v>
                </c:pt>
                <c:pt idx="14">
                  <c:v>1066.6504321983991</c:v>
                </c:pt>
                <c:pt idx="15">
                  <c:v>1040.8931516129469</c:v>
                </c:pt>
                <c:pt idx="16">
                  <c:v>1016.0557739055724</c:v>
                </c:pt>
                <c:pt idx="17">
                  <c:v>992.08988313532416</c:v>
                </c:pt>
                <c:pt idx="18">
                  <c:v>968.95040239161108</c:v>
                </c:pt>
                <c:pt idx="19">
                  <c:v>946.5953108256291</c:v>
                </c:pt>
                <c:pt idx="20">
                  <c:v>924.98538897855667</c:v>
                </c:pt>
                <c:pt idx="21">
                  <c:v>904.08398915923578</c:v>
                </c:pt>
                <c:pt idx="22">
                  <c:v>883.85682804376393</c:v>
                </c:pt>
                <c:pt idx="23">
                  <c:v>864.27179902717626</c:v>
                </c:pt>
                <c:pt idx="24">
                  <c:v>845.29880216739571</c:v>
                </c:pt>
                <c:pt idx="25">
                  <c:v>826.90958982634004</c:v>
                </c:pt>
                <c:pt idx="26">
                  <c:v>809.07762634414053</c:v>
                </c:pt>
                <c:pt idx="27">
                  <c:v>791.77796027930231</c:v>
                </c:pt>
                <c:pt idx="28">
                  <c:v>774.98710792225336</c:v>
                </c:pt>
                <c:pt idx="29">
                  <c:v>758.68294693787288</c:v>
                </c:pt>
                <c:pt idx="30">
                  <c:v>742.84461912447455</c:v>
                </c:pt>
                <c:pt idx="31">
                  <c:v>727.45244139031161</c:v>
                </c:pt>
                <c:pt idx="32">
                  <c:v>712.48782414877894</c:v>
                </c:pt>
                <c:pt idx="33">
                  <c:v>697.93319642072834</c:v>
                </c:pt>
                <c:pt idx="34">
                  <c:v>683.77193700962312</c:v>
                </c:pt>
                <c:pt idx="35">
                  <c:v>669.98831118284193</c:v>
                </c:pt>
                <c:pt idx="36">
                  <c:v>656.5674123514757</c:v>
                </c:pt>
                <c:pt idx="37">
                  <c:v>643.49510829496239</c:v>
                </c:pt>
                <c:pt idx="38">
                  <c:v>630.75799152196271</c:v>
                </c:pt>
                <c:pt idx="39">
                  <c:v>618.34333340141905</c:v>
                </c:pt>
                <c:pt idx="40">
                  <c:v>606.23904173391304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B-66E7-404B-8C94-E56D193D16DD}"/>
            </c:ext>
          </c:extLst>
        </c:ser>
        <c:ser>
          <c:idx val="46"/>
          <c:order val="46"/>
          <c:tx>
            <c:strRef>
              <c:f>'CA ZB teplo'!$D$107</c:f>
              <c:strCache>
                <c:ptCount val="1"/>
                <c:pt idx="0">
                  <c:v>23 800</c:v>
                </c:pt>
              </c:strCache>
            </c:strRef>
          </c:tx>
          <c:spPr>
            <a:solidFill>
              <a:schemeClr val="accent4">
                <a:shade val="43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teplo'!$AV$2:$AV$42</c:f>
              <c:numCache>
                <c:formatCode>0.0</c:formatCode>
                <c:ptCount val="41"/>
                <c:pt idx="0">
                  <c:v>1577.3076190444322</c:v>
                </c:pt>
                <c:pt idx="1">
                  <c:v>1530.3001161409563</c:v>
                </c:pt>
                <c:pt idx="2">
                  <c:v>1485.5310657566019</c:v>
                </c:pt>
                <c:pt idx="3">
                  <c:v>1442.8442967855608</c:v>
                </c:pt>
                <c:pt idx="4">
                  <c:v>1402.0978354949789</c:v>
                </c:pt>
                <c:pt idx="5">
                  <c:v>1363.162328039534</c:v>
                </c:pt>
                <c:pt idx="6">
                  <c:v>1325.9196687343258</c:v>
                </c:pt>
                <c:pt idx="7">
                  <c:v>1290.2618034420698</c:v>
                </c:pt>
                <c:pt idx="8">
                  <c:v>1256.0896825370269</c:v>
                </c:pt>
                <c:pt idx="9">
                  <c:v>1223.3123420771201</c:v>
                </c:pt>
                <c:pt idx="10">
                  <c:v>1191.8460952355476</c:v>
                </c:pt>
                <c:pt idx="11">
                  <c:v>1161.613818858378</c:v>
                </c:pt>
                <c:pt idx="12">
                  <c:v>1132.5443223418706</c:v>
                </c:pt>
                <c:pt idx="13">
                  <c:v>1104.5717879580902</c:v>
                </c:pt>
                <c:pt idx="14">
                  <c:v>1077.6352733662466</c:v>
                </c:pt>
                <c:pt idx="15">
                  <c:v>1051.6782683959514</c:v>
                </c:pt>
                <c:pt idx="16">
                  <c:v>1026.6482993174513</c:v>
                </c:pt>
                <c:pt idx="17">
                  <c:v>1002.496574768047</c:v>
                </c:pt>
                <c:pt idx="18">
                  <c:v>979.17766830650555</c:v>
                </c:pt>
                <c:pt idx="19">
                  <c:v>956.64923325046357</c:v>
                </c:pt>
                <c:pt idx="20">
                  <c:v>934.87174602962136</c:v>
                </c:pt>
                <c:pt idx="21">
                  <c:v>913.80827478325511</c:v>
                </c:pt>
                <c:pt idx="22">
                  <c:v>893.42427035124638</c:v>
                </c:pt>
                <c:pt idx="23">
                  <c:v>873.68737717106853</c:v>
                </c:pt>
                <c:pt idx="24">
                  <c:v>854.56726190278914</c:v>
                </c:pt>
                <c:pt idx="25">
                  <c:v>836.03545787351504</c:v>
                </c:pt>
                <c:pt idx="26">
                  <c:v>818.06522366329148</c:v>
                </c:pt>
                <c:pt idx="27">
                  <c:v>800.63141435490172</c:v>
                </c:pt>
                <c:pt idx="28">
                  <c:v>783.71036414378375</c:v>
                </c:pt>
                <c:pt idx="29">
                  <c:v>767.27977915620897</c:v>
                </c:pt>
                <c:pt idx="30">
                  <c:v>751.3186394539772</c:v>
                </c:pt>
                <c:pt idx="31">
                  <c:v>735.8071093208074</c:v>
                </c:pt>
                <c:pt idx="32">
                  <c:v>720.72645502468424</c:v>
                </c:pt>
                <c:pt idx="33">
                  <c:v>706.05896933942927</c:v>
                </c:pt>
                <c:pt idx="34">
                  <c:v>691.78790218619372</c:v>
                </c:pt>
                <c:pt idx="35">
                  <c:v>677.89739682369702</c:v>
                </c:pt>
                <c:pt idx="36">
                  <c:v>664.37243107601751</c:v>
                </c:pt>
                <c:pt idx="37">
                  <c:v>651.1987631399777</c:v>
                </c:pt>
                <c:pt idx="38">
                  <c:v>638.36288156124681</c:v>
                </c:pt>
                <c:pt idx="39">
                  <c:v>625.85195900983933</c:v>
                </c:pt>
                <c:pt idx="40">
                  <c:v>613.65380952221551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66E7-404B-8C94-E56D193D16DD}"/>
            </c:ext>
          </c:extLst>
        </c:ser>
        <c:ser>
          <c:idx val="47"/>
          <c:order val="47"/>
          <c:tx>
            <c:strRef>
              <c:f>'CA ZB teplo'!$D$108</c:f>
              <c:strCache>
                <c:ptCount val="1"/>
                <c:pt idx="0">
                  <c:v>24 100</c:v>
                </c:pt>
              </c:strCache>
            </c:strRef>
          </c:tx>
          <c:spPr>
            <a:solidFill>
              <a:schemeClr val="accent4">
                <a:shade val="40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teplo'!$AW$2:$AW$42</c:f>
              <c:numCache>
                <c:formatCode>0.0</c:formatCode>
                <c:ptCount val="41"/>
                <c:pt idx="0">
                  <c:v>1592.1371546210603</c:v>
                </c:pt>
                <c:pt idx="1">
                  <c:v>1544.767955727865</c:v>
                </c:pt>
                <c:pt idx="2">
                  <c:v>1499.6544329724845</c:v>
                </c:pt>
                <c:pt idx="3">
                  <c:v>1456.6392136010302</c:v>
                </c:pt>
                <c:pt idx="4">
                  <c:v>1415.579231473733</c:v>
                </c:pt>
                <c:pt idx="5">
                  <c:v>1376.3441374409826</c:v>
                </c:pt>
                <c:pt idx="6">
                  <c:v>1338.8149170618299</c:v>
                </c:pt>
                <c:pt idx="7">
                  <c:v>1302.882684783883</c:v>
                </c:pt>
                <c:pt idx="8">
                  <c:v>1268.4476288508847</c:v>
                </c:pt>
                <c:pt idx="9">
                  <c:v>1235.4180854049812</c:v>
                </c:pt>
                <c:pt idx="10">
                  <c:v>1203.7097236968807</c:v>
                </c:pt>
                <c:pt idx="11">
                  <c:v>1173.2448271538042</c:v>
                </c:pt>
                <c:pt idx="12">
                  <c:v>1143.9516574008458</c:v>
                </c:pt>
                <c:pt idx="13">
                  <c:v>1115.7638902800461</c:v>
                </c:pt>
                <c:pt idx="14">
                  <c:v>1088.6201145341465</c:v>
                </c:pt>
                <c:pt idx="15">
                  <c:v>1062.4633851789545</c:v>
                </c:pt>
                <c:pt idx="16">
                  <c:v>1037.2408247293288</c:v>
                </c:pt>
                <c:pt idx="17">
                  <c:v>1012.9032664007696</c:v>
                </c:pt>
                <c:pt idx="18">
                  <c:v>989.40493422142117</c:v>
                </c:pt>
                <c:pt idx="19">
                  <c:v>966.70315567531884</c:v>
                </c:pt>
                <c:pt idx="20">
                  <c:v>944.75810308070754</c:v>
                </c:pt>
                <c:pt idx="21">
                  <c:v>923.53256040725375</c:v>
                </c:pt>
                <c:pt idx="22">
                  <c:v>902.99171265874929</c:v>
                </c:pt>
                <c:pt idx="23">
                  <c:v>883.10295531495956</c:v>
                </c:pt>
                <c:pt idx="24">
                  <c:v>863.83572163818269</c:v>
                </c:pt>
                <c:pt idx="25">
                  <c:v>845.16132592067163</c:v>
                </c:pt>
                <c:pt idx="26">
                  <c:v>827.0528209824796</c:v>
                </c:pt>
                <c:pt idx="27">
                  <c:v>809.48486843048499</c:v>
                </c:pt>
                <c:pt idx="28">
                  <c:v>792.43362036534745</c:v>
                </c:pt>
                <c:pt idx="29">
                  <c:v>775.87661137452869</c:v>
                </c:pt>
                <c:pt idx="30">
                  <c:v>759.79265978346439</c:v>
                </c:pt>
                <c:pt idx="31">
                  <c:v>744.16177725130285</c:v>
                </c:pt>
                <c:pt idx="32">
                  <c:v>728.96508590059</c:v>
                </c:pt>
                <c:pt idx="33">
                  <c:v>714.18474225811622</c:v>
                </c:pt>
                <c:pt idx="34">
                  <c:v>699.80386736273613</c:v>
                </c:pt>
                <c:pt idx="35">
                  <c:v>685.80648246456599</c:v>
                </c:pt>
                <c:pt idx="36">
                  <c:v>672.17744980055897</c:v>
                </c:pt>
                <c:pt idx="37">
                  <c:v>658.90241798498016</c:v>
                </c:pt>
                <c:pt idx="38">
                  <c:v>645.96777160054444</c:v>
                </c:pt>
                <c:pt idx="39">
                  <c:v>633.36058461827156</c:v>
                </c:pt>
                <c:pt idx="40">
                  <c:v>621.06857731054288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D-66E7-404B-8C94-E56D193D16DD}"/>
            </c:ext>
          </c:extLst>
        </c:ser>
        <c:ser>
          <c:idx val="48"/>
          <c:order val="48"/>
          <c:tx>
            <c:strRef>
              <c:f>'CA ZB teplo'!$D$109</c:f>
              <c:strCache>
                <c:ptCount val="1"/>
                <c:pt idx="0">
                  <c:v>24 400</c:v>
                </c:pt>
              </c:strCache>
            </c:strRef>
          </c:tx>
          <c:spPr>
            <a:solidFill>
              <a:schemeClr val="accent4">
                <a:shade val="38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teplo'!$AX$2:$AX$42</c:f>
              <c:numCache>
                <c:formatCode>0.0</c:formatCode>
                <c:ptCount val="41"/>
                <c:pt idx="0">
                  <c:v>1606.9667050262431</c:v>
                </c:pt>
                <c:pt idx="1">
                  <c:v>1559.2357953148203</c:v>
                </c:pt>
                <c:pt idx="2">
                  <c:v>1513.7778001882793</c:v>
                </c:pt>
                <c:pt idx="3">
                  <c:v>1470.434130416457</c:v>
                </c:pt>
                <c:pt idx="4">
                  <c:v>1429.0606274524484</c:v>
                </c:pt>
                <c:pt idx="5">
                  <c:v>1389.5259468423922</c:v>
                </c:pt>
                <c:pt idx="6">
                  <c:v>1351.7101653892953</c:v>
                </c:pt>
                <c:pt idx="7">
                  <c:v>1315.5035661256934</c:v>
                </c:pt>
                <c:pt idx="8">
                  <c:v>1280.8055751647423</c:v>
                </c:pt>
                <c:pt idx="9">
                  <c:v>1247.5238287328423</c:v>
                </c:pt>
                <c:pt idx="10">
                  <c:v>1215.5733521581531</c:v>
                </c:pt>
                <c:pt idx="11">
                  <c:v>1184.8758354491692</c:v>
                </c:pt>
                <c:pt idx="12">
                  <c:v>1155.3589924597916</c:v>
                </c:pt>
                <c:pt idx="13">
                  <c:v>1126.955992602032</c:v>
                </c:pt>
                <c:pt idx="14">
                  <c:v>1099.6049557019928</c:v>
                </c:pt>
                <c:pt idx="15">
                  <c:v>1073.2485019619569</c:v>
                </c:pt>
                <c:pt idx="16">
                  <c:v>1047.8333501412328</c:v>
                </c:pt>
                <c:pt idx="17">
                  <c:v>1023.3099580334675</c:v>
                </c:pt>
                <c:pt idx="18">
                  <c:v>999.63220013636214</c:v>
                </c:pt>
                <c:pt idx="19">
                  <c:v>976.75707810012943</c:v>
                </c:pt>
                <c:pt idx="20">
                  <c:v>954.64446013179406</c:v>
                </c:pt>
                <c:pt idx="21">
                  <c:v>933.25684603129423</c:v>
                </c:pt>
                <c:pt idx="22">
                  <c:v>912.55915496625266</c:v>
                </c:pt>
                <c:pt idx="23">
                  <c:v>892.51853345885092</c:v>
                </c:pt>
                <c:pt idx="24">
                  <c:v>873.10418137355725</c:v>
                </c:pt>
                <c:pt idx="25">
                  <c:v>854.28719396781037</c:v>
                </c:pt>
                <c:pt idx="26">
                  <c:v>836.0404183016492</c:v>
                </c:pt>
                <c:pt idx="27">
                  <c:v>818.33832250608452</c:v>
                </c:pt>
                <c:pt idx="28">
                  <c:v>801.15687658689399</c:v>
                </c:pt>
                <c:pt idx="29">
                  <c:v>784.47344359288104</c:v>
                </c:pt>
                <c:pt idx="30">
                  <c:v>768.26668011296579</c:v>
                </c:pt>
                <c:pt idx="31">
                  <c:v>752.51644518181354</c:v>
                </c:pt>
                <c:pt idx="32">
                  <c:v>737.2037167764945</c:v>
                </c:pt>
                <c:pt idx="33">
                  <c:v>722.31051517681738</c:v>
                </c:pt>
                <c:pt idx="34">
                  <c:v>707.81983253929207</c:v>
                </c:pt>
                <c:pt idx="35">
                  <c:v>693.71556810544928</c:v>
                </c:pt>
                <c:pt idx="36">
                  <c:v>679.98246852510067</c:v>
                </c:pt>
                <c:pt idx="37">
                  <c:v>666.60607282996932</c:v>
                </c:pt>
                <c:pt idx="38">
                  <c:v>653.57266163985446</c:v>
                </c:pt>
                <c:pt idx="39">
                  <c:v>640.869210226679</c:v>
                </c:pt>
                <c:pt idx="40">
                  <c:v>628.48334509884546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E-66E7-404B-8C94-E56D193D16DD}"/>
            </c:ext>
          </c:extLst>
        </c:ser>
        <c:ser>
          <c:idx val="49"/>
          <c:order val="49"/>
          <c:tx>
            <c:strRef>
              <c:f>'CA ZB teplo'!$D$110</c:f>
              <c:strCache>
                <c:ptCount val="1"/>
                <c:pt idx="0">
                  <c:v>24 700</c:v>
                </c:pt>
              </c:strCache>
            </c:strRef>
          </c:tx>
          <c:spPr>
            <a:solidFill>
              <a:schemeClr val="accent4">
                <a:shade val="35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teplo'!$AY$2:$AY$42</c:f>
              <c:numCache>
                <c:formatCode>0.0</c:formatCode>
                <c:ptCount val="41"/>
                <c:pt idx="0">
                  <c:v>1621.7962257743204</c:v>
                </c:pt>
                <c:pt idx="1">
                  <c:v>1573.703634901779</c:v>
                </c:pt>
                <c:pt idx="2">
                  <c:v>1527.9011674041153</c:v>
                </c:pt>
                <c:pt idx="3">
                  <c:v>1484.2290472319257</c:v>
                </c:pt>
                <c:pt idx="4">
                  <c:v>1442.5420234312414</c:v>
                </c:pt>
                <c:pt idx="5">
                  <c:v>1402.7077562438394</c:v>
                </c:pt>
                <c:pt idx="6">
                  <c:v>1364.6054137168005</c:v>
                </c:pt>
                <c:pt idx="7">
                  <c:v>1328.1244474675432</c:v>
                </c:pt>
                <c:pt idx="8">
                  <c:v>1293.1635214786354</c:v>
                </c:pt>
                <c:pt idx="9">
                  <c:v>1259.6295720606699</c:v>
                </c:pt>
                <c:pt idx="10">
                  <c:v>1227.4369806194563</c:v>
                </c:pt>
                <c:pt idx="11">
                  <c:v>1196.5068437445962</c:v>
                </c:pt>
                <c:pt idx="12">
                  <c:v>1166.7663275187094</c:v>
                </c:pt>
                <c:pt idx="13">
                  <c:v>1138.1480949240156</c:v>
                </c:pt>
                <c:pt idx="14">
                  <c:v>1110.5897968698944</c:v>
                </c:pt>
                <c:pt idx="15">
                  <c:v>1084.03361874496</c:v>
                </c:pt>
                <c:pt idx="16">
                  <c:v>1058.4258755530857</c:v>
                </c:pt>
                <c:pt idx="17">
                  <c:v>1033.7166496661896</c:v>
                </c:pt>
                <c:pt idx="18">
                  <c:v>1009.8594660512794</c:v>
                </c:pt>
                <c:pt idx="19">
                  <c:v>986.81100052498607</c:v>
                </c:pt>
                <c:pt idx="20">
                  <c:v>964.53081718290275</c:v>
                </c:pt>
                <c:pt idx="21">
                  <c:v>942.98113165529151</c:v>
                </c:pt>
                <c:pt idx="22">
                  <c:v>922.12659727375501</c:v>
                </c:pt>
                <c:pt idx="23">
                  <c:v>901.93411160274286</c:v>
                </c:pt>
                <c:pt idx="24">
                  <c:v>882.37264110894989</c:v>
                </c:pt>
                <c:pt idx="25">
                  <c:v>863.41306201496695</c:v>
                </c:pt>
                <c:pt idx="26">
                  <c:v>845.02801562081834</c:v>
                </c:pt>
                <c:pt idx="27">
                  <c:v>827.19177658170133</c:v>
                </c:pt>
                <c:pt idx="28">
                  <c:v>809.88013280842358</c:v>
                </c:pt>
                <c:pt idx="29">
                  <c:v>793.07027581120053</c:v>
                </c:pt>
                <c:pt idx="30">
                  <c:v>776.74070044246866</c:v>
                </c:pt>
                <c:pt idx="31">
                  <c:v>760.8711131123091</c:v>
                </c:pt>
                <c:pt idx="32">
                  <c:v>745.44234765239969</c:v>
                </c:pt>
                <c:pt idx="33">
                  <c:v>730.43628809553297</c:v>
                </c:pt>
                <c:pt idx="34">
                  <c:v>715.83579771584925</c:v>
                </c:pt>
                <c:pt idx="35">
                  <c:v>701.62465374630449</c:v>
                </c:pt>
                <c:pt idx="36">
                  <c:v>687.78748724964282</c:v>
                </c:pt>
                <c:pt idx="37">
                  <c:v>674.30972767497167</c:v>
                </c:pt>
                <c:pt idx="38">
                  <c:v>661.17755167915175</c:v>
                </c:pt>
                <c:pt idx="39">
                  <c:v>648.37783583509884</c:v>
                </c:pt>
                <c:pt idx="40">
                  <c:v>635.89811288715998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F-66E7-404B-8C94-E56D193D16DD}"/>
            </c:ext>
          </c:extLst>
        </c:ser>
        <c:ser>
          <c:idx val="50"/>
          <c:order val="50"/>
          <c:tx>
            <c:strRef>
              <c:f>'CA ZB teplo'!$D$111</c:f>
              <c:strCache>
                <c:ptCount val="1"/>
                <c:pt idx="0">
                  <c:v>25 000</c:v>
                </c:pt>
              </c:strCache>
            </c:strRef>
          </c:tx>
          <c:spPr>
            <a:solidFill>
              <a:schemeClr val="accent4">
                <a:shade val="32000"/>
              </a:schemeClr>
            </a:solidFill>
            <a:ln/>
            <a:effectLst/>
            <a:sp3d/>
          </c:spPr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teplo'!$AZ$2:$AZ$42</c:f>
              <c:numCache>
                <c:formatCode>0.0</c:formatCode>
                <c:ptCount val="41"/>
                <c:pt idx="0">
                  <c:v>1636.6257613509492</c:v>
                </c:pt>
                <c:pt idx="1">
                  <c:v>1588.1714744887342</c:v>
                </c:pt>
                <c:pt idx="2">
                  <c:v>1542.0245346199533</c:v>
                </c:pt>
                <c:pt idx="3">
                  <c:v>1498.0239640473937</c:v>
                </c:pt>
                <c:pt idx="4">
                  <c:v>1456.0234194099546</c:v>
                </c:pt>
                <c:pt idx="5">
                  <c:v>1415.8895656452887</c:v>
                </c:pt>
                <c:pt idx="6">
                  <c:v>1377.5006620443044</c:v>
                </c:pt>
                <c:pt idx="7">
                  <c:v>1340.7453288093554</c:v>
                </c:pt>
                <c:pt idx="8">
                  <c:v>1305.5214677924596</c:v>
                </c:pt>
                <c:pt idx="9">
                  <c:v>1271.735315388529</c:v>
                </c:pt>
                <c:pt idx="10">
                  <c:v>1239.3006090807592</c:v>
                </c:pt>
                <c:pt idx="11">
                  <c:v>1208.1378520399594</c:v>
                </c:pt>
                <c:pt idx="12">
                  <c:v>1178.173662577683</c:v>
                </c:pt>
                <c:pt idx="13">
                  <c:v>1149.3401972459994</c:v>
                </c:pt>
                <c:pt idx="14">
                  <c:v>1121.5746380377409</c:v>
                </c:pt>
                <c:pt idx="15">
                  <c:v>1094.8187355279631</c:v>
                </c:pt>
                <c:pt idx="16">
                  <c:v>1069.018400964964</c:v>
                </c:pt>
                <c:pt idx="17">
                  <c:v>1044.123341298912</c:v>
                </c:pt>
                <c:pt idx="18">
                  <c:v>1020.086731966173</c:v>
                </c:pt>
                <c:pt idx="19">
                  <c:v>996.86492294981963</c:v>
                </c:pt>
                <c:pt idx="20">
                  <c:v>974.41717423398927</c:v>
                </c:pt>
                <c:pt idx="21">
                  <c:v>952.70541727931118</c:v>
                </c:pt>
                <c:pt idx="22">
                  <c:v>931.69403958125781</c:v>
                </c:pt>
                <c:pt idx="23">
                  <c:v>911.34968974663445</c:v>
                </c:pt>
                <c:pt idx="24">
                  <c:v>891.64110084434355</c:v>
                </c:pt>
                <c:pt idx="25">
                  <c:v>872.53893006212263</c:v>
                </c:pt>
                <c:pt idx="26">
                  <c:v>854.01561293998793</c:v>
                </c:pt>
                <c:pt idx="27">
                  <c:v>836.0452306573012</c:v>
                </c:pt>
                <c:pt idx="28">
                  <c:v>818.60338902998797</c:v>
                </c:pt>
                <c:pt idx="29">
                  <c:v>801.66710802953685</c:v>
                </c:pt>
                <c:pt idx="30">
                  <c:v>785.21472077198746</c:v>
                </c:pt>
                <c:pt idx="31">
                  <c:v>769.22578104278909</c:v>
                </c:pt>
                <c:pt idx="32">
                  <c:v>753.68097852830522</c:v>
                </c:pt>
                <c:pt idx="33">
                  <c:v>738.56206101421958</c:v>
                </c:pt>
                <c:pt idx="34">
                  <c:v>723.85176289240508</c:v>
                </c:pt>
                <c:pt idx="35">
                  <c:v>709.53373938717345</c:v>
                </c:pt>
                <c:pt idx="36">
                  <c:v>695.59250597419805</c:v>
                </c:pt>
                <c:pt idx="37">
                  <c:v>682.01338251997402</c:v>
                </c:pt>
                <c:pt idx="38">
                  <c:v>668.78244171843562</c:v>
                </c:pt>
                <c:pt idx="39">
                  <c:v>655.88646144351856</c:v>
                </c:pt>
                <c:pt idx="40">
                  <c:v>643.31288067547473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66E7-404B-8C94-E56D193D16DD}"/>
            </c:ext>
          </c:extLst>
        </c:ser>
        <c:bandFmts>
          <c:bandFmt>
            <c:idx val="0"/>
            <c:spPr>
              <a:solidFill>
                <a:schemeClr val="accent4">
                  <a:tint val="46000"/>
                </a:schemeClr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4">
                  <a:tint val="62000"/>
                </a:schemeClr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4">
                  <a:tint val="77000"/>
                </a:schemeClr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>
                  <a:tint val="93000"/>
                </a:schemeClr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4">
                  <a:shade val="92000"/>
                </a:schemeClr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4">
                  <a:shade val="76000"/>
                </a:schemeClr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4">
                  <a:shade val="61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4">
                  <a:shade val="45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4">
                  <a:shade val="45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shade val="45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4">
                  <a:shade val="45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4">
                  <a:shade val="45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4">
                  <a:shade val="45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4">
                  <a:shade val="45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4">
                  <a:shade val="45000"/>
                </a:schemeClr>
              </a:solidFill>
              <a:ln/>
              <a:effectLst/>
              <a:sp3d/>
            </c:spPr>
          </c:bandFmt>
        </c:bandFmts>
        <c:axId val="307386648"/>
        <c:axId val="307385472"/>
        <c:axId val="389307984"/>
      </c:surface3DChart>
      <c:catAx>
        <c:axId val="307386648"/>
        <c:scaling>
          <c:orientation val="minMax"/>
        </c:scaling>
        <c:delete val="0"/>
        <c:axPos val="b"/>
        <c:title>
          <c:tx>
            <c:rich>
              <a:bodyPr rot="18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 sz="9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Poměr</a:t>
                </a:r>
                <a:r>
                  <a:rPr lang="cs-CZ" sz="900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v</a:t>
                </a:r>
                <a:r>
                  <a:rPr lang="cs-CZ" sz="9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yužití</a:t>
                </a:r>
                <a:r>
                  <a:rPr lang="cs-CZ" sz="900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tepla</a:t>
                </a:r>
                <a:endParaRPr lang="cs-CZ" sz="9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34021347918700345"/>
              <c:y val="0.8977814539345836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%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307385472"/>
        <c:crosses val="autoZero"/>
        <c:auto val="1"/>
        <c:lblAlgn val="ctr"/>
        <c:lblOffset val="100"/>
        <c:tickLblSkip val="5"/>
        <c:noMultiLvlLbl val="0"/>
      </c:catAx>
      <c:valAx>
        <c:axId val="307385472"/>
        <c:scaling>
          <c:orientation val="minMax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 sz="9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Zelený bonus</a:t>
                </a:r>
                <a:r>
                  <a:rPr lang="cs-CZ" sz="900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na teplo [Kč/GJ]</a:t>
                </a:r>
                <a:endParaRPr lang="cs-CZ" sz="9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16160919491286357"/>
              <c:y val="0.330254618221647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307386648"/>
        <c:crosses val="autoZero"/>
        <c:crossBetween val="midCat"/>
      </c:valAx>
      <c:serAx>
        <c:axId val="389307984"/>
        <c:scaling>
          <c:orientation val="minMax"/>
        </c:scaling>
        <c:delete val="0"/>
        <c:axPos val="b"/>
        <c:title>
          <c:tx>
            <c:rich>
              <a:bodyPr rot="-282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 sz="900" b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Výše investice</a:t>
                </a:r>
                <a:r>
                  <a:rPr lang="cs-CZ" sz="900" b="0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[tis. Kč]</a:t>
                </a:r>
                <a:endParaRPr lang="cs-CZ" sz="900" b="0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70928561011465963"/>
              <c:y val="0.614000456473793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307385472"/>
        <c:crosses val="autoZero"/>
        <c:tickLblSkip val="9"/>
        <c:tickMarkSkip val="1"/>
      </c:ser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31"/>
            <c:marker>
              <c:symbol val="triangle"/>
              <c:size val="10"/>
              <c:spPr>
                <a:solidFill>
                  <a:schemeClr val="accent1">
                    <a:lumMod val="75000"/>
                  </a:schemeClr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8DD-49C8-9FB4-760259FE1F73}"/>
              </c:ext>
            </c:extLst>
          </c:dPt>
          <c:cat>
            <c:numRef>
              <c:f>'CA ZB teplo'!$D$61:$D$111</c:f>
              <c:numCache>
                <c:formatCode>#,##0</c:formatCode>
                <c:ptCount val="51"/>
                <c:pt idx="0">
                  <c:v>10000</c:v>
                </c:pt>
                <c:pt idx="1">
                  <c:v>10300</c:v>
                </c:pt>
                <c:pt idx="2">
                  <c:v>10600</c:v>
                </c:pt>
                <c:pt idx="3">
                  <c:v>10900</c:v>
                </c:pt>
                <c:pt idx="4">
                  <c:v>11200</c:v>
                </c:pt>
                <c:pt idx="5">
                  <c:v>11500</c:v>
                </c:pt>
                <c:pt idx="6">
                  <c:v>11800</c:v>
                </c:pt>
                <c:pt idx="7">
                  <c:v>12100</c:v>
                </c:pt>
                <c:pt idx="8">
                  <c:v>12400</c:v>
                </c:pt>
                <c:pt idx="9">
                  <c:v>12700</c:v>
                </c:pt>
                <c:pt idx="10">
                  <c:v>13000</c:v>
                </c:pt>
                <c:pt idx="11">
                  <c:v>13300</c:v>
                </c:pt>
                <c:pt idx="12">
                  <c:v>13600</c:v>
                </c:pt>
                <c:pt idx="13">
                  <c:v>13900</c:v>
                </c:pt>
                <c:pt idx="14">
                  <c:v>14200</c:v>
                </c:pt>
                <c:pt idx="15">
                  <c:v>14500</c:v>
                </c:pt>
                <c:pt idx="16">
                  <c:v>14800</c:v>
                </c:pt>
                <c:pt idx="17">
                  <c:v>15100</c:v>
                </c:pt>
                <c:pt idx="18">
                  <c:v>15400</c:v>
                </c:pt>
                <c:pt idx="19">
                  <c:v>15700</c:v>
                </c:pt>
                <c:pt idx="20">
                  <c:v>16000</c:v>
                </c:pt>
                <c:pt idx="21">
                  <c:v>16300</c:v>
                </c:pt>
                <c:pt idx="22">
                  <c:v>16600</c:v>
                </c:pt>
                <c:pt idx="23">
                  <c:v>16900</c:v>
                </c:pt>
                <c:pt idx="24">
                  <c:v>17200</c:v>
                </c:pt>
                <c:pt idx="25">
                  <c:v>17500</c:v>
                </c:pt>
                <c:pt idx="26">
                  <c:v>17800</c:v>
                </c:pt>
                <c:pt idx="27">
                  <c:v>18100</c:v>
                </c:pt>
                <c:pt idx="28">
                  <c:v>18400</c:v>
                </c:pt>
                <c:pt idx="29">
                  <c:v>18700</c:v>
                </c:pt>
                <c:pt idx="30">
                  <c:v>19000</c:v>
                </c:pt>
                <c:pt idx="31">
                  <c:v>19300</c:v>
                </c:pt>
                <c:pt idx="32">
                  <c:v>19600</c:v>
                </c:pt>
                <c:pt idx="33">
                  <c:v>19900</c:v>
                </c:pt>
                <c:pt idx="34">
                  <c:v>20200</c:v>
                </c:pt>
                <c:pt idx="35">
                  <c:v>20500</c:v>
                </c:pt>
                <c:pt idx="36">
                  <c:v>20800</c:v>
                </c:pt>
                <c:pt idx="37">
                  <c:v>21100</c:v>
                </c:pt>
                <c:pt idx="38">
                  <c:v>21400</c:v>
                </c:pt>
                <c:pt idx="39">
                  <c:v>21700</c:v>
                </c:pt>
                <c:pt idx="40">
                  <c:v>22000</c:v>
                </c:pt>
                <c:pt idx="41">
                  <c:v>22300</c:v>
                </c:pt>
                <c:pt idx="42">
                  <c:v>22600</c:v>
                </c:pt>
                <c:pt idx="43">
                  <c:v>22900</c:v>
                </c:pt>
                <c:pt idx="44">
                  <c:v>23200</c:v>
                </c:pt>
                <c:pt idx="45">
                  <c:v>23500</c:v>
                </c:pt>
                <c:pt idx="46">
                  <c:v>23800</c:v>
                </c:pt>
                <c:pt idx="47">
                  <c:v>24100</c:v>
                </c:pt>
                <c:pt idx="48">
                  <c:v>24400</c:v>
                </c:pt>
                <c:pt idx="49">
                  <c:v>24700</c:v>
                </c:pt>
                <c:pt idx="50">
                  <c:v>25000</c:v>
                </c:pt>
              </c:numCache>
            </c:numRef>
          </c:cat>
          <c:val>
            <c:numRef>
              <c:f>'CA ZB teplo'!$B$22:$AZ$22</c:f>
              <c:numCache>
                <c:formatCode>0.0</c:formatCode>
                <c:ptCount val="51"/>
                <c:pt idx="0">
                  <c:v>480.09932167965297</c:v>
                </c:pt>
                <c:pt idx="1">
                  <c:v>489.98567873073915</c:v>
                </c:pt>
                <c:pt idx="2">
                  <c:v>499.87203578182522</c:v>
                </c:pt>
                <c:pt idx="3">
                  <c:v>509.75839283291174</c:v>
                </c:pt>
                <c:pt idx="4">
                  <c:v>519.64474988399786</c:v>
                </c:pt>
                <c:pt idx="5">
                  <c:v>529.53110693508495</c:v>
                </c:pt>
                <c:pt idx="6">
                  <c:v>539.41746398617136</c:v>
                </c:pt>
                <c:pt idx="7">
                  <c:v>549.30382103727209</c:v>
                </c:pt>
                <c:pt idx="8">
                  <c:v>559.19017808834349</c:v>
                </c:pt>
                <c:pt idx="9">
                  <c:v>569.07653513942932</c:v>
                </c:pt>
                <c:pt idx="10">
                  <c:v>578.96289219051573</c:v>
                </c:pt>
                <c:pt idx="11">
                  <c:v>588.84924924161771</c:v>
                </c:pt>
                <c:pt idx="12">
                  <c:v>598.73560629270412</c:v>
                </c:pt>
                <c:pt idx="13">
                  <c:v>608.62196334379064</c:v>
                </c:pt>
                <c:pt idx="14">
                  <c:v>618.50832039487716</c:v>
                </c:pt>
                <c:pt idx="15">
                  <c:v>628.39467744596368</c:v>
                </c:pt>
                <c:pt idx="16">
                  <c:v>638.28103449703326</c:v>
                </c:pt>
                <c:pt idx="17">
                  <c:v>648.16739154813649</c:v>
                </c:pt>
                <c:pt idx="18">
                  <c:v>658.0537485992229</c:v>
                </c:pt>
                <c:pt idx="19">
                  <c:v>667.94010565029157</c:v>
                </c:pt>
                <c:pt idx="20">
                  <c:v>677.82646270137798</c:v>
                </c:pt>
                <c:pt idx="21">
                  <c:v>687.71281975246484</c:v>
                </c:pt>
                <c:pt idx="22">
                  <c:v>697.59917680355159</c:v>
                </c:pt>
                <c:pt idx="23">
                  <c:v>707.48553385463777</c:v>
                </c:pt>
                <c:pt idx="24">
                  <c:v>717.37189090572394</c:v>
                </c:pt>
                <c:pt idx="25">
                  <c:v>727.2582479568099</c:v>
                </c:pt>
                <c:pt idx="26">
                  <c:v>737.14460500789608</c:v>
                </c:pt>
                <c:pt idx="27">
                  <c:v>747.0309620590009</c:v>
                </c:pt>
                <c:pt idx="28">
                  <c:v>756.91731911008731</c:v>
                </c:pt>
                <c:pt idx="29">
                  <c:v>766.80367616117383</c:v>
                </c:pt>
                <c:pt idx="30">
                  <c:v>776.69003321224125</c:v>
                </c:pt>
                <c:pt idx="31">
                  <c:v>786.57639026334664</c:v>
                </c:pt>
                <c:pt idx="32">
                  <c:v>796.46274731441417</c:v>
                </c:pt>
                <c:pt idx="33">
                  <c:v>806.34910436551979</c:v>
                </c:pt>
                <c:pt idx="34">
                  <c:v>816.23546141658574</c:v>
                </c:pt>
                <c:pt idx="35">
                  <c:v>826.12181846767248</c:v>
                </c:pt>
                <c:pt idx="36">
                  <c:v>836.00817551875866</c:v>
                </c:pt>
                <c:pt idx="37">
                  <c:v>845.89453256984609</c:v>
                </c:pt>
                <c:pt idx="38">
                  <c:v>855.7808896209317</c:v>
                </c:pt>
                <c:pt idx="39">
                  <c:v>865.66724667201834</c:v>
                </c:pt>
                <c:pt idx="40">
                  <c:v>875.55360372312452</c:v>
                </c:pt>
                <c:pt idx="41">
                  <c:v>885.43996077419138</c:v>
                </c:pt>
                <c:pt idx="42">
                  <c:v>895.32631782527608</c:v>
                </c:pt>
                <c:pt idx="43">
                  <c:v>905.21267487638386</c:v>
                </c:pt>
                <c:pt idx="44">
                  <c:v>915.0990319274498</c:v>
                </c:pt>
                <c:pt idx="45">
                  <c:v>924.98538897855667</c:v>
                </c:pt>
                <c:pt idx="46">
                  <c:v>934.87174602962136</c:v>
                </c:pt>
                <c:pt idx="47">
                  <c:v>944.75810308070754</c:v>
                </c:pt>
                <c:pt idx="48">
                  <c:v>954.64446013179406</c:v>
                </c:pt>
                <c:pt idx="49">
                  <c:v>964.53081718290275</c:v>
                </c:pt>
                <c:pt idx="50">
                  <c:v>974.41717423398927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DD-49C8-9FB4-760259FE1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591768"/>
        <c:axId val="166590200"/>
      </c:lineChart>
      <c:catAx>
        <c:axId val="166591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Výše</a:t>
                </a:r>
                <a:r>
                  <a:rPr lang="cs-CZ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investice [tis. Kč]</a:t>
                </a:r>
                <a:endParaRPr lang="cs-CZ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66590200"/>
        <c:crosses val="autoZero"/>
        <c:auto val="1"/>
        <c:lblAlgn val="ctr"/>
        <c:lblOffset val="200"/>
        <c:tickLblSkip val="5"/>
        <c:tickMarkSkip val="5"/>
        <c:noMultiLvlLbl val="0"/>
      </c:catAx>
      <c:valAx>
        <c:axId val="166590200"/>
        <c:scaling>
          <c:orientation val="minMax"/>
          <c:max val="1000"/>
          <c:min val="4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Optimální</a:t>
                </a:r>
                <a:r>
                  <a:rPr lang="cs-CZ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ZB na teplo [Kč/GJ]</a:t>
                </a:r>
                <a:endParaRPr lang="cs-CZ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166591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Pt>
            <c:idx val="20"/>
            <c:marker>
              <c:symbol val="triangle"/>
              <c:size val="10"/>
              <c:spPr>
                <a:solidFill>
                  <a:schemeClr val="accent6">
                    <a:lumMod val="75000"/>
                  </a:schemeClr>
                </a:solidFill>
                <a:ln w="9525">
                  <a:solidFill>
                    <a:schemeClr val="accent6">
                      <a:lumMod val="75000"/>
                    </a:schemeClr>
                  </a:solidFill>
                </a:ln>
                <a:effectLst/>
              </c:spPr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3D07-488B-A720-2C7D9DE7B969}"/>
              </c:ext>
            </c:extLst>
          </c:dPt>
          <c:dPt>
            <c:idx val="31"/>
            <c:marker>
              <c:symbol val="none"/>
            </c:marker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D07-488B-A720-2C7D9DE7B969}"/>
              </c:ext>
            </c:extLst>
          </c:dPt>
          <c:cat>
            <c:numRef>
              <c:f>'CA ZB teplo'!$C$61:$C$101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ZB teplo'!$AG$2:$AG$42</c:f>
              <c:numCache>
                <c:formatCode>0.0</c:formatCode>
                <c:ptCount val="41"/>
                <c:pt idx="0">
                  <c:v>1354.8645853949909</c:v>
                </c:pt>
                <c:pt idx="1">
                  <c:v>1313.2825223365778</c:v>
                </c:pt>
                <c:pt idx="2">
                  <c:v>1273.6805575190378</c:v>
                </c:pt>
                <c:pt idx="3">
                  <c:v>1235.9205445535179</c:v>
                </c:pt>
                <c:pt idx="4">
                  <c:v>1199.8768958136279</c:v>
                </c:pt>
                <c:pt idx="5">
                  <c:v>1165.4351870178041</c:v>
                </c:pt>
                <c:pt idx="6">
                  <c:v>1132.4909438217323</c:v>
                </c:pt>
                <c:pt idx="7">
                  <c:v>1100.9485833149174</c:v>
                </c:pt>
                <c:pt idx="8">
                  <c:v>1070.7204878291593</c:v>
                </c:pt>
                <c:pt idx="9">
                  <c:v>1041.7261921591755</c:v>
                </c:pt>
                <c:pt idx="10">
                  <c:v>1013.891668315994</c:v>
                </c:pt>
                <c:pt idx="11">
                  <c:v>987.14869442744521</c:v>
                </c:pt>
                <c:pt idx="12">
                  <c:v>961.43429645771107</c:v>
                </c:pt>
                <c:pt idx="13">
                  <c:v>936.6902531283198</c:v>
                </c:pt>
                <c:pt idx="14">
                  <c:v>912.86265584816499</c:v>
                </c:pt>
                <c:pt idx="15">
                  <c:v>889.90151665090173</c:v>
                </c:pt>
                <c:pt idx="16">
                  <c:v>867.76041813928009</c:v>
                </c:pt>
                <c:pt idx="17">
                  <c:v>846.39620027718763</c:v>
                </c:pt>
                <c:pt idx="18">
                  <c:v>825.76867958277285</c:v>
                </c:pt>
                <c:pt idx="19">
                  <c:v>805.84039687797997</c:v>
                </c:pt>
                <c:pt idx="20">
                  <c:v>786.57639026334664</c:v>
                </c:pt>
                <c:pt idx="21">
                  <c:v>767.94399042296345</c:v>
                </c:pt>
                <c:pt idx="22">
                  <c:v>749.91263573872186</c:v>
                </c:pt>
                <c:pt idx="23">
                  <c:v>732.45370501269281</c:v>
                </c:pt>
                <c:pt idx="24">
                  <c:v>715.54036587186908</c:v>
                </c:pt>
                <c:pt idx="25">
                  <c:v>699.14743716614771</c:v>
                </c:pt>
                <c:pt idx="26">
                  <c:v>683.25126387575278</c:v>
                </c:pt>
                <c:pt idx="27">
                  <c:v>667.82960322089025</c:v>
                </c:pt>
                <c:pt idx="28">
                  <c:v>652.86152082059778</c:v>
                </c:pt>
                <c:pt idx="29">
                  <c:v>638.32729588116877</c:v>
                </c:pt>
                <c:pt idx="30">
                  <c:v>624.20833451142403</c:v>
                </c:pt>
                <c:pt idx="31">
                  <c:v>610.48709036337584</c:v>
                </c:pt>
                <c:pt idx="32">
                  <c:v>597.14699188610564</c:v>
                </c:pt>
                <c:pt idx="33">
                  <c:v>584.17237555891211</c:v>
                </c:pt>
                <c:pt idx="34">
                  <c:v>571.54842453784545</c:v>
                </c:pt>
                <c:pt idx="35">
                  <c:v>559.26111221066185</c:v>
                </c:pt>
                <c:pt idx="36">
                  <c:v>547.29715020789013</c:v>
                </c:pt>
                <c:pt idx="37">
                  <c:v>535.64394046493089</c:v>
                </c:pt>
                <c:pt idx="38">
                  <c:v>524.2895309717901</c:v>
                </c:pt>
                <c:pt idx="39">
                  <c:v>513.22257488353955</c:v>
                </c:pt>
                <c:pt idx="40">
                  <c:v>502.43229269750594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07-488B-A720-2C7D9DE7B9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7643216"/>
        <c:axId val="307411952"/>
      </c:lineChart>
      <c:catAx>
        <c:axId val="307643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Poměr využití tepla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307411952"/>
        <c:crosses val="autoZero"/>
        <c:auto val="1"/>
        <c:lblAlgn val="ctr"/>
        <c:lblOffset val="200"/>
        <c:tickLblSkip val="5"/>
        <c:tickMarkSkip val="5"/>
        <c:noMultiLvlLbl val="0"/>
      </c:catAx>
      <c:valAx>
        <c:axId val="307411952"/>
        <c:scaling>
          <c:orientation val="minMax"/>
          <c:max val="1400"/>
          <c:min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Optimální</a:t>
                </a:r>
                <a:r>
                  <a:rPr lang="cs-CZ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ZB na teplo [Kč/GJ]</a:t>
                </a:r>
                <a:endParaRPr lang="cs-CZ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307643216"/>
        <c:crosses val="autoZero"/>
        <c:crossBetween val="midCat"/>
        <c:majorUnit val="1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'CA NPV FCFF'!$B$2:$AP$2</c:f>
              <c:numCache>
                <c:formatCode>0%</c:formatCode>
                <c:ptCount val="41"/>
                <c:pt idx="0">
                  <c:v>0.4</c:v>
                </c:pt>
                <c:pt idx="1">
                  <c:v>0.41</c:v>
                </c:pt>
                <c:pt idx="2">
                  <c:v>0.42</c:v>
                </c:pt>
                <c:pt idx="3">
                  <c:v>0.43</c:v>
                </c:pt>
                <c:pt idx="4">
                  <c:v>0.44</c:v>
                </c:pt>
                <c:pt idx="5">
                  <c:v>0.45</c:v>
                </c:pt>
                <c:pt idx="6">
                  <c:v>0.46</c:v>
                </c:pt>
                <c:pt idx="7">
                  <c:v>0.47</c:v>
                </c:pt>
                <c:pt idx="8">
                  <c:v>0.48</c:v>
                </c:pt>
                <c:pt idx="9">
                  <c:v>0.49</c:v>
                </c:pt>
                <c:pt idx="10">
                  <c:v>0.5</c:v>
                </c:pt>
                <c:pt idx="11">
                  <c:v>0.50999999999999901</c:v>
                </c:pt>
                <c:pt idx="12">
                  <c:v>0.51999999999999902</c:v>
                </c:pt>
                <c:pt idx="13">
                  <c:v>0.52999999999999903</c:v>
                </c:pt>
                <c:pt idx="14">
                  <c:v>0.53999999999999904</c:v>
                </c:pt>
                <c:pt idx="15">
                  <c:v>0.54999999999999905</c:v>
                </c:pt>
                <c:pt idx="16">
                  <c:v>0.55999999999999905</c:v>
                </c:pt>
                <c:pt idx="17">
                  <c:v>0.56999999999999895</c:v>
                </c:pt>
                <c:pt idx="18">
                  <c:v>0.57999999999999896</c:v>
                </c:pt>
                <c:pt idx="19">
                  <c:v>0.58999999999999897</c:v>
                </c:pt>
                <c:pt idx="20">
                  <c:v>0.59999999999999898</c:v>
                </c:pt>
                <c:pt idx="21">
                  <c:v>0.60999999999999899</c:v>
                </c:pt>
                <c:pt idx="22">
                  <c:v>0.619999999999999</c:v>
                </c:pt>
                <c:pt idx="23">
                  <c:v>0.62999999999999901</c:v>
                </c:pt>
                <c:pt idx="24">
                  <c:v>0.63999999999999901</c:v>
                </c:pt>
                <c:pt idx="25">
                  <c:v>0.64999999999999902</c:v>
                </c:pt>
                <c:pt idx="26">
                  <c:v>0.65999999999999903</c:v>
                </c:pt>
                <c:pt idx="27">
                  <c:v>0.66999999999999904</c:v>
                </c:pt>
                <c:pt idx="28">
                  <c:v>0.67999999999999905</c:v>
                </c:pt>
                <c:pt idx="29">
                  <c:v>0.68999999999999895</c:v>
                </c:pt>
                <c:pt idx="30">
                  <c:v>0.69999999999999896</c:v>
                </c:pt>
                <c:pt idx="31">
                  <c:v>0.70999999999999897</c:v>
                </c:pt>
                <c:pt idx="32">
                  <c:v>0.71999999999999897</c:v>
                </c:pt>
                <c:pt idx="33">
                  <c:v>0.72999999999999798</c:v>
                </c:pt>
                <c:pt idx="34">
                  <c:v>0.73999999999999799</c:v>
                </c:pt>
                <c:pt idx="35">
                  <c:v>0.749999999999998</c:v>
                </c:pt>
                <c:pt idx="36">
                  <c:v>0.75999999999999801</c:v>
                </c:pt>
                <c:pt idx="37">
                  <c:v>0.76999999999999802</c:v>
                </c:pt>
                <c:pt idx="38">
                  <c:v>0.77999999999999803</c:v>
                </c:pt>
                <c:pt idx="39">
                  <c:v>0.78999999999999804</c:v>
                </c:pt>
                <c:pt idx="40">
                  <c:v>0.79999999999999805</c:v>
                </c:pt>
              </c:numCache>
            </c:numRef>
          </c:cat>
          <c:val>
            <c:numRef>
              <c:f>'CA NPV FCFF'!$B$3:$AP$3</c:f>
              <c:numCache>
                <c:formatCode>#\ ##0\ "Kč"</c:formatCode>
                <c:ptCount val="41"/>
                <c:pt idx="0">
                  <c:v>-9936643.3405000009</c:v>
                </c:pt>
                <c:pt idx="1">
                  <c:v>-9439255.2409000006</c:v>
                </c:pt>
                <c:pt idx="2">
                  <c:v>-8941867.1413000003</c:v>
                </c:pt>
                <c:pt idx="3">
                  <c:v>-8444479.0416999999</c:v>
                </c:pt>
                <c:pt idx="4">
                  <c:v>-7947090.9420999996</c:v>
                </c:pt>
                <c:pt idx="5">
                  <c:v>-7449702.8425000003</c:v>
                </c:pt>
                <c:pt idx="6">
                  <c:v>-6952314.7429</c:v>
                </c:pt>
                <c:pt idx="7">
                  <c:v>-6454926.6434000004</c:v>
                </c:pt>
                <c:pt idx="8">
                  <c:v>-5957538.5438000001</c:v>
                </c:pt>
                <c:pt idx="9">
                  <c:v>-5460150.4441999998</c:v>
                </c:pt>
                <c:pt idx="10">
                  <c:v>-4962762.3446000004</c:v>
                </c:pt>
                <c:pt idx="11">
                  <c:v>-4465374.2450000001</c:v>
                </c:pt>
                <c:pt idx="12">
                  <c:v>-3967986.1453999998</c:v>
                </c:pt>
                <c:pt idx="13">
                  <c:v>-3470598.0458</c:v>
                </c:pt>
                <c:pt idx="14">
                  <c:v>-2973209.9462000001</c:v>
                </c:pt>
                <c:pt idx="15">
                  <c:v>-2475821.8467000001</c:v>
                </c:pt>
                <c:pt idx="16">
                  <c:v>-1978433.7471</c:v>
                </c:pt>
                <c:pt idx="17">
                  <c:v>-1481045.6475</c:v>
                </c:pt>
                <c:pt idx="18">
                  <c:v>-983657.54790000001</c:v>
                </c:pt>
                <c:pt idx="19">
                  <c:v>-486269.44829999999</c:v>
                </c:pt>
                <c:pt idx="20">
                  <c:v>11118.6513</c:v>
                </c:pt>
                <c:pt idx="21">
                  <c:v>508506.75089999998</c:v>
                </c:pt>
                <c:pt idx="22">
                  <c:v>1005894.8504999999</c:v>
                </c:pt>
                <c:pt idx="23">
                  <c:v>1503282.9501</c:v>
                </c:pt>
                <c:pt idx="24">
                  <c:v>2000671.0496</c:v>
                </c:pt>
                <c:pt idx="25">
                  <c:v>2498059.1491999999</c:v>
                </c:pt>
                <c:pt idx="26">
                  <c:v>2995447.2488000002</c:v>
                </c:pt>
                <c:pt idx="27">
                  <c:v>3492835.3484</c:v>
                </c:pt>
                <c:pt idx="28">
                  <c:v>3990223.4479999999</c:v>
                </c:pt>
                <c:pt idx="29">
                  <c:v>4487611.5476000002</c:v>
                </c:pt>
                <c:pt idx="30">
                  <c:v>4984999.6471999995</c:v>
                </c:pt>
                <c:pt idx="31">
                  <c:v>5482387.7467999998</c:v>
                </c:pt>
                <c:pt idx="32">
                  <c:v>5979775.8463000003</c:v>
                </c:pt>
                <c:pt idx="33">
                  <c:v>6477163.9458999997</c:v>
                </c:pt>
                <c:pt idx="34">
                  <c:v>6974552.0455</c:v>
                </c:pt>
                <c:pt idx="35">
                  <c:v>7471940.1451000003</c:v>
                </c:pt>
                <c:pt idx="36">
                  <c:v>7969328.2446999997</c:v>
                </c:pt>
                <c:pt idx="37">
                  <c:v>8466716.3443</c:v>
                </c:pt>
                <c:pt idx="38">
                  <c:v>8964104.4439000003</c:v>
                </c:pt>
                <c:pt idx="39">
                  <c:v>9461492.5435000006</c:v>
                </c:pt>
                <c:pt idx="40">
                  <c:v>9958880.6431000009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EF-4F35-89CF-FF59D13313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6349912"/>
        <c:axId val="382148920"/>
      </c:lineChart>
      <c:catAx>
        <c:axId val="306349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/>
                  <a:t>Poměr</a:t>
                </a:r>
                <a:r>
                  <a:rPr lang="cs-CZ" baseline="0"/>
                  <a:t> využití tepla</a:t>
                </a:r>
                <a:endParaRPr lang="cs-CZ"/>
              </a:p>
            </c:rich>
          </c:tx>
          <c:layout>
            <c:manualLayout>
              <c:xMode val="edge"/>
              <c:yMode val="edge"/>
              <c:x val="0.43849988772381593"/>
              <c:y val="0.90503540513242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382148920"/>
        <c:crosses val="autoZero"/>
        <c:auto val="1"/>
        <c:lblAlgn val="ctr"/>
        <c:lblOffset val="200"/>
        <c:tickLblSkip val="5"/>
        <c:tickMarkSkip val="5"/>
        <c:noMultiLvlLbl val="0"/>
      </c:catAx>
      <c:valAx>
        <c:axId val="382148920"/>
        <c:scaling>
          <c:orientation val="minMax"/>
          <c:max val="10000000"/>
          <c:min val="-1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cs-CZ"/>
                  <a:t>NPV z FCFF [Kč]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cs-CZ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cs-CZ"/>
          </a:p>
        </c:txPr>
        <c:crossAx val="306349912"/>
        <c:crosses val="autoZero"/>
        <c:crossBetween val="midCat"/>
        <c:majorUnit val="2500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$G$5" horiz="1" max="1400" page="10" val="786"/>
</file>

<file path=xl/ctrlProps/ctrlProp2.xml><?xml version="1.0" encoding="utf-8"?>
<formControlPr xmlns="http://schemas.microsoft.com/office/spreadsheetml/2009/9/main" objectType="Scroll" dx="22" fmlaLink="$G$3" horiz="1" inc="50" max="3500" page="10" val="0"/>
</file>

<file path=xl/ctrlProps/ctrlProp3.xml><?xml version="1.0" encoding="utf-8"?>
<formControlPr xmlns="http://schemas.microsoft.com/office/spreadsheetml/2009/9/main" objectType="Scroll" dx="22" fmlaLink="$G$7" horiz="1" max="100" page="10" val="60"/>
</file>

<file path=xl/ctrlProps/ctrlProp4.xml><?xml version="1.0" encoding="utf-8"?>
<formControlPr xmlns="http://schemas.microsoft.com/office/spreadsheetml/2009/9/main" objectType="Scroll" dx="22" fmlaLink="$G$9" horiz="1" max="100" page="10" val="0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0</xdr:rowOff>
        </xdr:from>
        <xdr:to>
          <xdr:col>5</xdr:col>
          <xdr:colOff>123825</xdr:colOff>
          <xdr:row>5</xdr:row>
          <xdr:rowOff>0</xdr:rowOff>
        </xdr:to>
        <xdr:sp macro="" textlink="">
          <xdr:nvSpPr>
            <xdr:cNvPr id="2056" name="Scroll Bar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0</xdr:rowOff>
        </xdr:from>
        <xdr:to>
          <xdr:col>5</xdr:col>
          <xdr:colOff>123825</xdr:colOff>
          <xdr:row>3</xdr:row>
          <xdr:rowOff>0</xdr:rowOff>
        </xdr:to>
        <xdr:sp macro="" textlink="">
          <xdr:nvSpPr>
            <xdr:cNvPr id="2057" name="Scroll Bar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5</xdr:col>
          <xdr:colOff>123825</xdr:colOff>
          <xdr:row>7</xdr:row>
          <xdr:rowOff>0</xdr:rowOff>
        </xdr:to>
        <xdr:sp macro="" textlink="">
          <xdr:nvSpPr>
            <xdr:cNvPr id="2059" name="Scroll Bar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5</xdr:col>
          <xdr:colOff>123825</xdr:colOff>
          <xdr:row>9</xdr:row>
          <xdr:rowOff>0</xdr:rowOff>
        </xdr:to>
        <xdr:sp macro="" textlink="">
          <xdr:nvSpPr>
            <xdr:cNvPr id="2063" name="Scroll Bar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579345</xdr:colOff>
      <xdr:row>54</xdr:row>
      <xdr:rowOff>173692</xdr:rowOff>
    </xdr:from>
    <xdr:to>
      <xdr:col>14</xdr:col>
      <xdr:colOff>784412</xdr:colOff>
      <xdr:row>72</xdr:row>
      <xdr:rowOff>100854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878640</xdr:colOff>
      <xdr:row>54</xdr:row>
      <xdr:rowOff>160040</xdr:rowOff>
    </xdr:from>
    <xdr:to>
      <xdr:col>22</xdr:col>
      <xdr:colOff>302559</xdr:colOff>
      <xdr:row>68</xdr:row>
      <xdr:rowOff>100854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70</xdr:row>
      <xdr:rowOff>0</xdr:rowOff>
    </xdr:from>
    <xdr:to>
      <xdr:col>21</xdr:col>
      <xdr:colOff>858271</xdr:colOff>
      <xdr:row>83</xdr:row>
      <xdr:rowOff>131314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2457450</xdr:colOff>
      <xdr:row>6</xdr:row>
      <xdr:rowOff>85725</xdr:rowOff>
    </xdr:from>
    <xdr:to>
      <xdr:col>6</xdr:col>
      <xdr:colOff>255395</xdr:colOff>
      <xdr:row>20</xdr:row>
      <xdr:rowOff>26539</xdr:rowOff>
    </xdr:to>
    <xdr:graphicFrame macro="">
      <xdr:nvGraphicFramePr>
        <xdr:cNvPr id="2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Běžící text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theme="1"/>
  </sheetPr>
  <dimension ref="A1:I1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42578125" style="44" bestFit="1" customWidth="1"/>
    <col min="2" max="2" width="9" style="44" customWidth="1"/>
    <col min="3" max="3" width="16.42578125" style="44" bestFit="1" customWidth="1"/>
    <col min="4" max="6" width="9.140625" style="44"/>
    <col min="7" max="7" width="9.85546875" style="44" customWidth="1"/>
    <col min="8" max="8" width="9.42578125" style="44" customWidth="1"/>
    <col min="9" max="16384" width="9.140625" style="44"/>
  </cols>
  <sheetData>
    <row r="1" spans="1:9" s="48" customFormat="1" x14ac:dyDescent="0.25">
      <c r="A1" s="48" t="s">
        <v>43</v>
      </c>
      <c r="G1" s="48" t="s">
        <v>0</v>
      </c>
      <c r="H1" s="48" t="s">
        <v>1</v>
      </c>
      <c r="I1" s="48" t="s">
        <v>22</v>
      </c>
    </row>
    <row r="2" spans="1:9" ht="15.75" thickBot="1" x14ac:dyDescent="0.3"/>
    <row r="3" spans="1:9" s="29" customFormat="1" ht="30" customHeight="1" thickBot="1" x14ac:dyDescent="0.3">
      <c r="A3" s="28" t="s">
        <v>47</v>
      </c>
      <c r="G3" s="30">
        <v>0</v>
      </c>
      <c r="H3" s="31" t="s">
        <v>68</v>
      </c>
      <c r="I3" s="32" t="s">
        <v>83</v>
      </c>
    </row>
    <row r="4" spans="1:9" ht="15.75" thickBot="1" x14ac:dyDescent="0.3"/>
    <row r="5" spans="1:9" s="22" customFormat="1" ht="30" customHeight="1" thickBot="1" x14ac:dyDescent="0.3">
      <c r="A5" s="25" t="s">
        <v>48</v>
      </c>
      <c r="G5" s="53">
        <v>786.57648566645685</v>
      </c>
      <c r="H5" s="26" t="s">
        <v>69</v>
      </c>
      <c r="I5" s="27"/>
    </row>
    <row r="6" spans="1:9" ht="15.75" thickBot="1" x14ac:dyDescent="0.3"/>
    <row r="7" spans="1:9" s="33" customFormat="1" ht="30" customHeight="1" thickBot="1" x14ac:dyDescent="0.3">
      <c r="A7" s="33" t="s">
        <v>51</v>
      </c>
      <c r="G7" s="34">
        <v>60</v>
      </c>
      <c r="H7" s="24" t="s">
        <v>14</v>
      </c>
    </row>
    <row r="8" spans="1:9" ht="15.75" thickBot="1" x14ac:dyDescent="0.3"/>
    <row r="9" spans="1:9" s="36" customFormat="1" ht="30" customHeight="1" thickBot="1" x14ac:dyDescent="0.3">
      <c r="A9" s="35" t="s">
        <v>80</v>
      </c>
      <c r="G9" s="37">
        <v>0</v>
      </c>
      <c r="H9" s="38" t="s">
        <v>14</v>
      </c>
    </row>
    <row r="10" spans="1:9" s="43" customFormat="1" ht="17.25" customHeight="1" x14ac:dyDescent="0.25">
      <c r="A10" s="42"/>
      <c r="G10" s="41"/>
      <c r="H10" s="42"/>
    </row>
    <row r="11" spans="1:9" x14ac:dyDescent="0.25">
      <c r="E11" s="50"/>
    </row>
    <row r="12" spans="1:9" x14ac:dyDescent="0.25">
      <c r="A12" s="80" t="s">
        <v>71</v>
      </c>
      <c r="B12" s="80" t="s">
        <v>45</v>
      </c>
      <c r="C12" s="81">
        <f>'Cash flow'!C30+NPV(Zadání!B38,'Cash flow'!D30:W30)</f>
        <v>2.5040834322571754</v>
      </c>
    </row>
    <row r="13" spans="1:9" x14ac:dyDescent="0.25">
      <c r="A13" s="80"/>
      <c r="B13" s="82" t="s">
        <v>46</v>
      </c>
      <c r="C13" s="83">
        <f>IRR('Cash flow'!C30:W30)</f>
        <v>3.4000013417028407E-2</v>
      </c>
    </row>
    <row r="14" spans="1:9" x14ac:dyDescent="0.25">
      <c r="A14" s="45"/>
      <c r="B14" s="46"/>
      <c r="C14" s="45"/>
    </row>
    <row r="15" spans="1:9" x14ac:dyDescent="0.25">
      <c r="A15" s="84" t="s">
        <v>72</v>
      </c>
      <c r="B15" s="85" t="s">
        <v>45</v>
      </c>
      <c r="C15" s="86">
        <f>'Cash flow'!C31+NPV(Zadání!B37,'Cash flow'!D31:W31)</f>
        <v>384130.3019503844</v>
      </c>
    </row>
    <row r="16" spans="1:9" x14ac:dyDescent="0.25">
      <c r="A16" s="87"/>
      <c r="B16" s="84" t="s">
        <v>46</v>
      </c>
      <c r="C16" s="88">
        <f>IRR('Cash flow'!C31:W31)</f>
        <v>8.7947898483598186E-2</v>
      </c>
    </row>
    <row r="18" spans="2:2" x14ac:dyDescent="0.25">
      <c r="B18" s="47"/>
    </row>
  </sheetData>
  <scenarios current="0">
    <scenario name="solveTest" count="1" user="Macek" comment="Autor: Macek dne 5/8/2016">
      <inputCells r="G5" val="836.57639026329"/>
    </scenario>
  </scenario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Scroll Bar 8">
              <controlPr defaultSize="0" autoPict="0">
                <anchor moveWithCells="1">
                  <from>
                    <xdr:col>2</xdr:col>
                    <xdr:colOff>0</xdr:colOff>
                    <xdr:row>4</xdr:row>
                    <xdr:rowOff>0</xdr:rowOff>
                  </from>
                  <to>
                    <xdr:col>5</xdr:col>
                    <xdr:colOff>123825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5" name="Scroll Bar 9">
              <controlPr defaultSize="0" autoPict="0">
                <anchor moveWithCells="1">
                  <from>
                    <xdr:col>2</xdr:col>
                    <xdr:colOff>0</xdr:colOff>
                    <xdr:row>2</xdr:row>
                    <xdr:rowOff>0</xdr:rowOff>
                  </from>
                  <to>
                    <xdr:col>5</xdr:col>
                    <xdr:colOff>123825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6" name="Scroll Bar 11">
              <controlPr defaultSize="0" autoPict="0" macro="[0]!Makro1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5</xdr:col>
                    <xdr:colOff>123825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Scroll Bar 15">
              <controlPr defaultSize="0" autoPict="0" macro="[0]!Makro1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5</xdr:col>
                    <xdr:colOff>123825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0"/>
  </sheetPr>
  <dimension ref="A1:D3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39.5703125" customWidth="1"/>
    <col min="2" max="2" width="21.85546875" style="2" customWidth="1"/>
    <col min="3" max="3" width="10.28515625" style="1" customWidth="1"/>
    <col min="4" max="4" width="84" customWidth="1"/>
  </cols>
  <sheetData>
    <row r="1" spans="1:4" s="3" customFormat="1" x14ac:dyDescent="0.25">
      <c r="A1" s="3" t="s">
        <v>43</v>
      </c>
      <c r="B1" s="3" t="s">
        <v>0</v>
      </c>
      <c r="C1" s="3" t="s">
        <v>1</v>
      </c>
      <c r="D1" s="3" t="s">
        <v>22</v>
      </c>
    </row>
    <row r="2" spans="1:4" s="4" customFormat="1" x14ac:dyDescent="0.25">
      <c r="A2" s="4" t="s">
        <v>15</v>
      </c>
      <c r="C2" s="6"/>
    </row>
    <row r="3" spans="1:4" x14ac:dyDescent="0.25">
      <c r="A3" t="s">
        <v>81</v>
      </c>
      <c r="B3" s="51">
        <v>19300000</v>
      </c>
      <c r="C3" s="1" t="s">
        <v>3</v>
      </c>
    </row>
    <row r="4" spans="1:4" x14ac:dyDescent="0.25">
      <c r="A4" t="s">
        <v>82</v>
      </c>
      <c r="B4" s="2">
        <f>-B3*('Úvodní list'!G9/100)</f>
        <v>0</v>
      </c>
      <c r="C4" s="1" t="s">
        <v>3</v>
      </c>
    </row>
    <row r="5" spans="1:4" s="7" customFormat="1" x14ac:dyDescent="0.25">
      <c r="A5" s="7" t="s">
        <v>8</v>
      </c>
      <c r="B5" s="16">
        <f>B3+B4</f>
        <v>19300000</v>
      </c>
      <c r="C5" s="19" t="s">
        <v>3</v>
      </c>
    </row>
    <row r="6" spans="1:4" s="4" customFormat="1" x14ac:dyDescent="0.25">
      <c r="A6" s="4" t="s">
        <v>9</v>
      </c>
      <c r="B6" s="5"/>
      <c r="C6" s="6"/>
    </row>
    <row r="7" spans="1:4" x14ac:dyDescent="0.25">
      <c r="A7" t="s">
        <v>2</v>
      </c>
      <c r="B7" s="2">
        <v>50000</v>
      </c>
      <c r="C7" s="1" t="s">
        <v>3</v>
      </c>
    </row>
    <row r="8" spans="1:4" x14ac:dyDescent="0.25">
      <c r="A8" t="s">
        <v>4</v>
      </c>
      <c r="B8" s="2">
        <v>808500</v>
      </c>
      <c r="C8" s="1" t="s">
        <v>3</v>
      </c>
    </row>
    <row r="9" spans="1:4" x14ac:dyDescent="0.25">
      <c r="A9" t="s">
        <v>5</v>
      </c>
      <c r="B9" s="2">
        <v>650000</v>
      </c>
      <c r="C9" s="1" t="s">
        <v>3</v>
      </c>
    </row>
    <row r="10" spans="1:4" x14ac:dyDescent="0.25">
      <c r="A10" t="s">
        <v>74</v>
      </c>
      <c r="B10" s="2">
        <v>200000</v>
      </c>
      <c r="C10" s="1" t="s">
        <v>3</v>
      </c>
    </row>
    <row r="11" spans="1:4" x14ac:dyDescent="0.25">
      <c r="A11" t="s">
        <v>6</v>
      </c>
      <c r="B11" s="2">
        <v>20000</v>
      </c>
      <c r="C11" s="1" t="s">
        <v>3</v>
      </c>
    </row>
    <row r="12" spans="1:4" x14ac:dyDescent="0.25">
      <c r="A12" t="s">
        <v>7</v>
      </c>
      <c r="B12" s="2">
        <v>35162</v>
      </c>
      <c r="C12" s="1" t="s">
        <v>3</v>
      </c>
    </row>
    <row r="13" spans="1:4" s="7" customFormat="1" x14ac:dyDescent="0.25">
      <c r="A13" s="7" t="s">
        <v>8</v>
      </c>
      <c r="B13" s="17">
        <f>SUM(B7:B12)</f>
        <v>1763662</v>
      </c>
      <c r="C13" s="19" t="s">
        <v>3</v>
      </c>
    </row>
    <row r="14" spans="1:4" s="4" customFormat="1" x14ac:dyDescent="0.25">
      <c r="A14" s="4" t="s">
        <v>42</v>
      </c>
      <c r="C14" s="6"/>
    </row>
    <row r="15" spans="1:4" x14ac:dyDescent="0.25">
      <c r="A15" t="s">
        <v>16</v>
      </c>
      <c r="B15" s="8">
        <v>99.11</v>
      </c>
      <c r="C15" s="1" t="s">
        <v>17</v>
      </c>
    </row>
    <row r="16" spans="1:4" x14ac:dyDescent="0.25">
      <c r="A16" t="s">
        <v>18</v>
      </c>
      <c r="B16" s="8">
        <v>133.96</v>
      </c>
      <c r="C16" s="1" t="s">
        <v>17</v>
      </c>
    </row>
    <row r="17" spans="1:3" x14ac:dyDescent="0.25">
      <c r="A17" t="s">
        <v>36</v>
      </c>
      <c r="B17" s="23">
        <v>0.1</v>
      </c>
    </row>
    <row r="18" spans="1:3" x14ac:dyDescent="0.25">
      <c r="A18" t="s">
        <v>34</v>
      </c>
      <c r="B18" s="23">
        <v>0.1</v>
      </c>
    </row>
    <row r="19" spans="1:3" x14ac:dyDescent="0.25">
      <c r="A19" t="s">
        <v>20</v>
      </c>
      <c r="B19" s="23">
        <v>0.02</v>
      </c>
    </row>
    <row r="20" spans="1:3" x14ac:dyDescent="0.25">
      <c r="A20" t="s">
        <v>52</v>
      </c>
      <c r="B20" s="23">
        <f>'Úvodní list'!G7/100</f>
        <v>0.6</v>
      </c>
    </row>
    <row r="21" spans="1:3" x14ac:dyDescent="0.25">
      <c r="A21" t="s">
        <v>53</v>
      </c>
      <c r="B21" s="23">
        <v>0.25</v>
      </c>
    </row>
    <row r="22" spans="1:3" x14ac:dyDescent="0.25">
      <c r="A22" t="s">
        <v>40</v>
      </c>
      <c r="B22" s="2">
        <v>6615</v>
      </c>
      <c r="C22" s="1" t="s">
        <v>41</v>
      </c>
    </row>
    <row r="23" spans="1:3" s="4" customFormat="1" x14ac:dyDescent="0.25">
      <c r="A23" s="4" t="s">
        <v>49</v>
      </c>
      <c r="C23" s="6"/>
    </row>
    <row r="24" spans="1:3" x14ac:dyDescent="0.25">
      <c r="A24" t="s">
        <v>35</v>
      </c>
      <c r="B24" s="2">
        <v>700</v>
      </c>
      <c r="C24" s="1" t="s">
        <v>70</v>
      </c>
    </row>
    <row r="25" spans="1:3" x14ac:dyDescent="0.25">
      <c r="A25" t="s">
        <v>31</v>
      </c>
      <c r="B25" s="2">
        <v>350</v>
      </c>
      <c r="C25" s="1" t="s">
        <v>32</v>
      </c>
    </row>
    <row r="26" spans="1:3" x14ac:dyDescent="0.25">
      <c r="A26" t="s">
        <v>47</v>
      </c>
      <c r="B26" s="2">
        <f>'Úvodní list'!G3</f>
        <v>0</v>
      </c>
      <c r="C26" s="1" t="s">
        <v>70</v>
      </c>
    </row>
    <row r="27" spans="1:3" x14ac:dyDescent="0.25">
      <c r="A27" t="s">
        <v>48</v>
      </c>
      <c r="B27" s="2">
        <f>'Úvodní list'!G5</f>
        <v>786.57648566645685</v>
      </c>
      <c r="C27" s="1" t="s">
        <v>32</v>
      </c>
    </row>
    <row r="28" spans="1:3" x14ac:dyDescent="0.25">
      <c r="A28" t="s">
        <v>38</v>
      </c>
      <c r="B28" s="2">
        <v>50</v>
      </c>
      <c r="C28" s="1" t="s">
        <v>39</v>
      </c>
    </row>
    <row r="29" spans="1:3" s="4" customFormat="1" x14ac:dyDescent="0.25">
      <c r="A29" s="4" t="s">
        <v>54</v>
      </c>
      <c r="C29" s="6"/>
    </row>
    <row r="30" spans="1:3" x14ac:dyDescent="0.25">
      <c r="A30" t="s">
        <v>57</v>
      </c>
      <c r="B30" s="23">
        <v>0.9</v>
      </c>
    </row>
    <row r="31" spans="1:3" x14ac:dyDescent="0.25">
      <c r="A31" t="s">
        <v>56</v>
      </c>
      <c r="B31" s="39">
        <v>0.03</v>
      </c>
    </row>
    <row r="32" spans="1:3" x14ac:dyDescent="0.25">
      <c r="A32" t="s">
        <v>55</v>
      </c>
      <c r="B32" s="2">
        <v>20</v>
      </c>
      <c r="C32" s="1" t="s">
        <v>12</v>
      </c>
    </row>
    <row r="33" spans="1:3" s="4" customFormat="1" x14ac:dyDescent="0.25">
      <c r="A33" s="4" t="s">
        <v>10</v>
      </c>
      <c r="C33" s="6"/>
    </row>
    <row r="34" spans="1:3" x14ac:dyDescent="0.25">
      <c r="A34" t="s">
        <v>25</v>
      </c>
      <c r="B34" s="23">
        <v>0.19</v>
      </c>
    </row>
    <row r="35" spans="1:3" x14ac:dyDescent="0.25">
      <c r="A35" t="s">
        <v>13</v>
      </c>
      <c r="B35" s="2">
        <v>20</v>
      </c>
      <c r="C35" s="1" t="s">
        <v>12</v>
      </c>
    </row>
    <row r="36" spans="1:3" x14ac:dyDescent="0.25">
      <c r="A36" t="s">
        <v>11</v>
      </c>
      <c r="B36" s="39">
        <v>0.02</v>
      </c>
    </row>
    <row r="37" spans="1:3" x14ac:dyDescent="0.25">
      <c r="A37" t="s">
        <v>75</v>
      </c>
      <c r="B37" s="39">
        <v>7.0000000000000007E-2</v>
      </c>
    </row>
    <row r="38" spans="1:3" x14ac:dyDescent="0.25">
      <c r="A38" t="s">
        <v>44</v>
      </c>
      <c r="B38" s="39">
        <f>B37*(1-B30)+B31*B30</f>
        <v>3.4000000000000002E-2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0"/>
  </sheetPr>
  <dimension ref="A1:D24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6" customWidth="1"/>
    <col min="2" max="2" width="30.5703125" customWidth="1"/>
    <col min="3" max="3" width="10.140625" customWidth="1"/>
    <col min="4" max="4" width="33.7109375" customWidth="1"/>
  </cols>
  <sheetData>
    <row r="1" spans="1:4" s="3" customFormat="1" x14ac:dyDescent="0.25">
      <c r="A1" s="3" t="s">
        <v>43</v>
      </c>
      <c r="B1" s="3" t="s">
        <v>0</v>
      </c>
      <c r="C1" s="3" t="s">
        <v>1</v>
      </c>
      <c r="D1" s="3" t="s">
        <v>22</v>
      </c>
    </row>
    <row r="2" spans="1:4" s="4" customFormat="1" x14ac:dyDescent="0.25">
      <c r="A2" s="4" t="s">
        <v>23</v>
      </c>
      <c r="C2" s="6"/>
    </row>
    <row r="3" spans="1:4" x14ac:dyDescent="0.25">
      <c r="A3" t="s">
        <v>26</v>
      </c>
      <c r="B3" s="2">
        <f>365*24*Zadání!B15*(1-Zadání!B17)</f>
        <v>781383.24</v>
      </c>
      <c r="C3" s="1" t="s">
        <v>27</v>
      </c>
    </row>
    <row r="4" spans="1:4" x14ac:dyDescent="0.25">
      <c r="A4" t="s">
        <v>50</v>
      </c>
      <c r="B4" s="2">
        <f>-B3*Zadání!B18</f>
        <v>-78138.324000000008</v>
      </c>
      <c r="C4" t="s">
        <v>27</v>
      </c>
    </row>
    <row r="5" spans="1:4" x14ac:dyDescent="0.25">
      <c r="A5" t="s">
        <v>19</v>
      </c>
      <c r="B5" s="2">
        <f>-'Produkce energie'!B3*Zadání!B19</f>
        <v>-15627.6648</v>
      </c>
      <c r="C5" s="1" t="s">
        <v>27</v>
      </c>
    </row>
    <row r="6" spans="1:4" s="7" customFormat="1" x14ac:dyDescent="0.25">
      <c r="A6" s="7" t="s">
        <v>8</v>
      </c>
      <c r="B6" s="16">
        <f>SUM(B3:B5)</f>
        <v>687617.25119999994</v>
      </c>
      <c r="C6" s="19" t="s">
        <v>27</v>
      </c>
    </row>
    <row r="7" spans="1:4" s="4" customFormat="1" x14ac:dyDescent="0.25">
      <c r="A7" s="4" t="s">
        <v>24</v>
      </c>
      <c r="B7" s="5"/>
      <c r="C7" s="6"/>
    </row>
    <row r="8" spans="1:4" x14ac:dyDescent="0.25">
      <c r="A8" t="s">
        <v>77</v>
      </c>
      <c r="B8" s="2">
        <f>(365*24*Zadání!B16)/1000*3.6</f>
        <v>4224.5625600000003</v>
      </c>
      <c r="C8" s="1" t="s">
        <v>33</v>
      </c>
    </row>
    <row r="9" spans="1:4" x14ac:dyDescent="0.25">
      <c r="A9" t="s">
        <v>78</v>
      </c>
      <c r="B9" s="2">
        <f>B8*Zadání!B20</f>
        <v>2534.7375360000001</v>
      </c>
      <c r="C9" s="1" t="s">
        <v>33</v>
      </c>
    </row>
    <row r="10" spans="1:4" x14ac:dyDescent="0.25">
      <c r="A10" t="s">
        <v>21</v>
      </c>
      <c r="B10" s="2">
        <f>-B9*Zadání!B21</f>
        <v>-633.68438400000002</v>
      </c>
      <c r="C10" s="1" t="s">
        <v>33</v>
      </c>
    </row>
    <row r="11" spans="1:4" s="7" customFormat="1" x14ac:dyDescent="0.25">
      <c r="A11" s="7" t="s">
        <v>79</v>
      </c>
      <c r="B11" s="17">
        <f>B9+B10</f>
        <v>1901.053152</v>
      </c>
      <c r="C11" s="18" t="s">
        <v>33</v>
      </c>
    </row>
    <row r="14" spans="1:4" x14ac:dyDescent="0.25">
      <c r="B14" s="8"/>
      <c r="C14" s="1"/>
    </row>
    <row r="15" spans="1:4" x14ac:dyDescent="0.25">
      <c r="B15" s="8"/>
      <c r="C15" s="1"/>
    </row>
    <row r="16" spans="1:4" x14ac:dyDescent="0.25">
      <c r="B16" s="2"/>
      <c r="C16" s="1"/>
    </row>
    <row r="17" spans="2:3" x14ac:dyDescent="0.25">
      <c r="B17" s="2"/>
      <c r="C17" s="1"/>
    </row>
    <row r="18" spans="2:3" x14ac:dyDescent="0.25">
      <c r="B18" s="9"/>
      <c r="C18" s="1"/>
    </row>
    <row r="20" spans="2:3" x14ac:dyDescent="0.25">
      <c r="B20" s="2"/>
      <c r="C20" s="1"/>
    </row>
    <row r="21" spans="2:3" x14ac:dyDescent="0.25">
      <c r="B21" s="2"/>
      <c r="C21" s="1"/>
    </row>
    <row r="22" spans="2:3" x14ac:dyDescent="0.25">
      <c r="B22" s="2"/>
      <c r="C22" s="1"/>
    </row>
    <row r="23" spans="2:3" x14ac:dyDescent="0.25">
      <c r="B23" s="8"/>
      <c r="C23" s="1"/>
    </row>
    <row r="24" spans="2:3" x14ac:dyDescent="0.25">
      <c r="B24" s="8"/>
      <c r="C24" s="1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0"/>
  </sheetPr>
  <dimension ref="A1:V5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5.42578125" customWidth="1"/>
    <col min="2" max="2" width="19.28515625" bestFit="1" customWidth="1"/>
    <col min="3" max="8" width="17.5703125" bestFit="1" customWidth="1"/>
    <col min="9" max="16" width="16.42578125" bestFit="1" customWidth="1"/>
    <col min="17" max="17" width="13" bestFit="1" customWidth="1"/>
    <col min="18" max="22" width="12.7109375" bestFit="1" customWidth="1"/>
  </cols>
  <sheetData>
    <row r="1" spans="1:22" s="3" customFormat="1" x14ac:dyDescent="0.25">
      <c r="B1" s="3">
        <v>2016</v>
      </c>
      <c r="C1" s="3">
        <v>2017</v>
      </c>
      <c r="D1" s="3">
        <v>2018</v>
      </c>
      <c r="E1" s="3">
        <v>2019</v>
      </c>
      <c r="F1" s="3">
        <v>2020</v>
      </c>
      <c r="G1" s="3">
        <v>2021</v>
      </c>
      <c r="H1" s="3">
        <v>2022</v>
      </c>
      <c r="I1" s="3">
        <v>2023</v>
      </c>
      <c r="J1" s="3">
        <v>2024</v>
      </c>
      <c r="K1" s="3">
        <v>2025</v>
      </c>
      <c r="L1" s="3">
        <v>2026</v>
      </c>
      <c r="M1" s="3">
        <v>2027</v>
      </c>
      <c r="N1" s="3">
        <v>2028</v>
      </c>
      <c r="O1" s="3">
        <v>2029</v>
      </c>
      <c r="P1" s="3">
        <v>2030</v>
      </c>
      <c r="Q1" s="3">
        <v>2031</v>
      </c>
      <c r="R1" s="3">
        <v>2032</v>
      </c>
      <c r="S1" s="3">
        <v>2033</v>
      </c>
      <c r="T1" s="3">
        <v>2034</v>
      </c>
      <c r="U1" s="3">
        <v>2035</v>
      </c>
      <c r="V1" s="3">
        <v>2036</v>
      </c>
    </row>
    <row r="2" spans="1:22" s="12" customFormat="1" x14ac:dyDescent="0.25">
      <c r="A2" s="12" t="s">
        <v>58</v>
      </c>
      <c r="B2" s="12">
        <f>Zadání!B5*Zadání!B30</f>
        <v>17370000</v>
      </c>
      <c r="C2" s="12">
        <f>B2-C4</f>
        <v>16723563.159042558</v>
      </c>
      <c r="D2" s="12">
        <f t="shared" ref="D2:Q2" si="0">C2-D4</f>
        <v>16057733.212856391</v>
      </c>
      <c r="E2" s="12">
        <f t="shared" si="0"/>
        <v>15371928.368284641</v>
      </c>
      <c r="F2" s="12">
        <f t="shared" si="0"/>
        <v>14665549.378375737</v>
      </c>
      <c r="G2" s="12">
        <f t="shared" si="0"/>
        <v>13937979.018769566</v>
      </c>
      <c r="H2" s="12">
        <f t="shared" si="0"/>
        <v>13188581.54837521</v>
      </c>
      <c r="I2" s="12">
        <f t="shared" si="0"/>
        <v>12416702.153869024</v>
      </c>
      <c r="J2" s="12">
        <f t="shared" si="0"/>
        <v>11621666.37752765</v>
      </c>
      <c r="K2" s="12">
        <f t="shared" si="0"/>
        <v>10802779.527896037</v>
      </c>
      <c r="L2" s="12">
        <f t="shared" si="0"/>
        <v>9959326.0727754757</v>
      </c>
      <c r="M2" s="12">
        <f t="shared" si="0"/>
        <v>9090569.0140012968</v>
      </c>
      <c r="N2" s="12">
        <f t="shared" si="0"/>
        <v>8195749.2434638925</v>
      </c>
      <c r="O2" s="12">
        <f t="shared" si="0"/>
        <v>7274084.8798103668</v>
      </c>
      <c r="P2" s="12">
        <f t="shared" si="0"/>
        <v>6324770.5852472344</v>
      </c>
      <c r="Q2" s="12">
        <f t="shared" si="0"/>
        <v>5346976.8618472088</v>
      </c>
      <c r="R2" s="12">
        <f t="shared" ref="R2" si="1">Q2-R4</f>
        <v>4339849.3267451823</v>
      </c>
      <c r="S2" s="12">
        <f t="shared" ref="S2" si="2">R2-S4</f>
        <v>3302507.9655900947</v>
      </c>
      <c r="T2" s="12">
        <f t="shared" ref="T2" si="3">S2-T4</f>
        <v>2234046.3636003546</v>
      </c>
      <c r="U2" s="12">
        <f>T2-U4</f>
        <v>1133530.9135509222</v>
      </c>
      <c r="V2" s="12">
        <f t="shared" ref="V2" si="4">U2-V4</f>
        <v>6.7520886659622192E-9</v>
      </c>
    </row>
    <row r="3" spans="1:22" s="11" customFormat="1" x14ac:dyDescent="0.25">
      <c r="A3" s="11" t="s">
        <v>56</v>
      </c>
      <c r="B3" s="11">
        <v>0</v>
      </c>
      <c r="C3" s="11">
        <f>B2*Zadání!$B$31</f>
        <v>521100</v>
      </c>
      <c r="D3" s="11">
        <f>C2*Zadání!$B$31</f>
        <v>501706.89477127674</v>
      </c>
      <c r="E3" s="11">
        <f>D2*Zadání!$B$31</f>
        <v>481731.99638569175</v>
      </c>
      <c r="F3" s="11">
        <f>E2*Zadání!$B$31</f>
        <v>461157.85104853922</v>
      </c>
      <c r="G3" s="11">
        <f>F2*Zadání!$B$31</f>
        <v>439966.48135127209</v>
      </c>
      <c r="H3" s="11">
        <f>G2*Zadání!$B$31</f>
        <v>418139.37056308694</v>
      </c>
      <c r="I3" s="11">
        <f>H2*Zadání!$B$31</f>
        <v>395657.44645125628</v>
      </c>
      <c r="J3" s="11">
        <f>I2*Zadání!$B$31</f>
        <v>372501.06461607071</v>
      </c>
      <c r="K3" s="11">
        <f>J2*Zadání!$B$31</f>
        <v>348649.99132582953</v>
      </c>
      <c r="L3" s="11">
        <f>K2*Zadání!$B$31</f>
        <v>324083.38583688112</v>
      </c>
      <c r="M3" s="11">
        <f>L2*Zadání!$B$31</f>
        <v>298779.78218326427</v>
      </c>
      <c r="N3" s="11">
        <f>M2*Zadání!$B$31</f>
        <v>272717.07042003889</v>
      </c>
      <c r="O3" s="11">
        <f>N2*Zadání!$B$31</f>
        <v>245872.47730391676</v>
      </c>
      <c r="P3" s="11">
        <f>O2*Zadání!$B$31</f>
        <v>218222.54639431101</v>
      </c>
      <c r="Q3" s="11">
        <f>P2*Zadání!$B$31</f>
        <v>189743.11755741702</v>
      </c>
      <c r="R3" s="11">
        <f>Q2*Zadání!$B$31</f>
        <v>160409.30585541626</v>
      </c>
      <c r="S3" s="11">
        <f>R2*Zadání!$B$31</f>
        <v>130195.47980235546</v>
      </c>
      <c r="T3" s="11">
        <f>S2*Zadání!$B$31</f>
        <v>99075.23896770284</v>
      </c>
      <c r="U3" s="11">
        <f>T2*Zadání!$B$31</f>
        <v>67021.390908010639</v>
      </c>
      <c r="V3" s="11">
        <f>U2*Zadání!$B$31</f>
        <v>34005.927406527662</v>
      </c>
    </row>
    <row r="4" spans="1:22" s="11" customFormat="1" x14ac:dyDescent="0.25">
      <c r="A4" s="11" t="s">
        <v>59</v>
      </c>
      <c r="B4" s="11">
        <v>0</v>
      </c>
      <c r="C4" s="11">
        <f>C5-C3</f>
        <v>646436.840957443</v>
      </c>
      <c r="D4" s="11">
        <f>D5-D3</f>
        <v>665829.94618616626</v>
      </c>
      <c r="E4" s="11">
        <f t="shared" ref="E4:V4" si="5">E5-E3</f>
        <v>685804.84457175131</v>
      </c>
      <c r="F4" s="11">
        <f t="shared" si="5"/>
        <v>706378.98990890384</v>
      </c>
      <c r="G4" s="11">
        <f t="shared" si="5"/>
        <v>727570.35960617091</v>
      </c>
      <c r="H4" s="11">
        <f t="shared" si="5"/>
        <v>749397.47039435606</v>
      </c>
      <c r="I4" s="11">
        <f t="shared" si="5"/>
        <v>771879.39450618671</v>
      </c>
      <c r="J4" s="11">
        <f t="shared" si="5"/>
        <v>795035.77634137229</v>
      </c>
      <c r="K4" s="11">
        <f t="shared" si="5"/>
        <v>818886.84963161347</v>
      </c>
      <c r="L4" s="11">
        <f t="shared" si="5"/>
        <v>843453.45512056188</v>
      </c>
      <c r="M4" s="11">
        <f t="shared" si="5"/>
        <v>868757.05877417873</v>
      </c>
      <c r="N4" s="11">
        <f t="shared" si="5"/>
        <v>894819.77053740411</v>
      </c>
      <c r="O4" s="11">
        <f>O5-O3</f>
        <v>921664.36365352618</v>
      </c>
      <c r="P4" s="11">
        <f t="shared" si="5"/>
        <v>949314.29456313199</v>
      </c>
      <c r="Q4" s="11">
        <f t="shared" si="5"/>
        <v>977793.72340002598</v>
      </c>
      <c r="R4" s="11">
        <f t="shared" si="5"/>
        <v>1007127.5351020268</v>
      </c>
      <c r="S4" s="11">
        <f t="shared" si="5"/>
        <v>1037341.3611550876</v>
      </c>
      <c r="T4" s="11">
        <f t="shared" si="5"/>
        <v>1068461.60198974</v>
      </c>
      <c r="U4" s="11">
        <f t="shared" si="5"/>
        <v>1100515.4500494325</v>
      </c>
      <c r="V4" s="11">
        <f t="shared" si="5"/>
        <v>1133530.9135509154</v>
      </c>
    </row>
    <row r="5" spans="1:22" s="11" customFormat="1" x14ac:dyDescent="0.25">
      <c r="A5" s="11" t="s">
        <v>60</v>
      </c>
      <c r="B5" s="11">
        <v>0</v>
      </c>
      <c r="C5" s="11">
        <f>-PMT(Zadání!$B$31,Zadání!$B$32,Úvěr!$B$2,0,0)</f>
        <v>1167536.840957443</v>
      </c>
      <c r="D5" s="11">
        <f>-PMT(Zadání!$B$31,Zadání!$B$32,Úvěr!$B$2,0,0)</f>
        <v>1167536.840957443</v>
      </c>
      <c r="E5" s="11">
        <f>-PMT(Zadání!$B$31,Zadání!$B$32,Úvěr!$B$2,0,0)</f>
        <v>1167536.840957443</v>
      </c>
      <c r="F5" s="11">
        <f>-PMT(Zadání!$B$31,Zadání!$B$32,Úvěr!$B$2,0,0)</f>
        <v>1167536.840957443</v>
      </c>
      <c r="G5" s="11">
        <f>-PMT(Zadání!$B$31,Zadání!$B$32,Úvěr!$B$2,0,0)</f>
        <v>1167536.840957443</v>
      </c>
      <c r="H5" s="11">
        <f>-PMT(Zadání!$B$31,Zadání!$B$32,Úvěr!$B$2,0,0)</f>
        <v>1167536.840957443</v>
      </c>
      <c r="I5" s="11">
        <f>-PMT(Zadání!$B$31,Zadání!$B$32,Úvěr!$B$2,0,0)</f>
        <v>1167536.840957443</v>
      </c>
      <c r="J5" s="11">
        <f>-PMT(Zadání!$B$31,Zadání!$B$32,Úvěr!$B$2,0,0)</f>
        <v>1167536.840957443</v>
      </c>
      <c r="K5" s="11">
        <f>-PMT(Zadání!$B$31,Zadání!$B$32,Úvěr!$B$2,0,0)</f>
        <v>1167536.840957443</v>
      </c>
      <c r="L5" s="11">
        <f>-PMT(Zadání!$B$31,Zadání!$B$32,Úvěr!$B$2,0,0)</f>
        <v>1167536.840957443</v>
      </c>
      <c r="M5" s="11">
        <f>-PMT(Zadání!$B$31,Zadání!$B$32,Úvěr!$B$2,0,0)</f>
        <v>1167536.840957443</v>
      </c>
      <c r="N5" s="11">
        <f>-PMT(Zadání!$B$31,Zadání!$B$32,Úvěr!$B$2,0,0)</f>
        <v>1167536.840957443</v>
      </c>
      <c r="O5" s="11">
        <f>-PMT(Zadání!$B$31,Zadání!$B$32,Úvěr!$B$2,0,0)</f>
        <v>1167536.840957443</v>
      </c>
      <c r="P5" s="11">
        <f>-PMT(Zadání!$B$31,Zadání!$B$32,Úvěr!$B$2,0,0)</f>
        <v>1167536.840957443</v>
      </c>
      <c r="Q5" s="11">
        <f>-PMT(Zadání!$B$31,Zadání!$B$32,Úvěr!$B$2,0,0)</f>
        <v>1167536.840957443</v>
      </c>
      <c r="R5" s="11">
        <f>-PMT(Zadání!$B$31,Zadání!$B$32,Úvěr!$B$2,0,0)</f>
        <v>1167536.840957443</v>
      </c>
      <c r="S5" s="11">
        <f>-PMT(Zadání!$B$31,Zadání!$B$32,Úvěr!$B$2,0,0)</f>
        <v>1167536.840957443</v>
      </c>
      <c r="T5" s="11">
        <f>-PMT(Zadání!$B$31,Zadání!$B$32,Úvěr!$B$2,0,0)</f>
        <v>1167536.840957443</v>
      </c>
      <c r="U5" s="11">
        <f>-PMT(Zadání!$B$31,Zadání!$B$32,Úvěr!$B$2,0,0)</f>
        <v>1167536.840957443</v>
      </c>
      <c r="V5" s="11">
        <f>-PMT(Zadání!$B$31,Zadání!$B$32,Úvěr!$B$2,0,0)</f>
        <v>1167536.840957443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W38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37.5703125" bestFit="1" customWidth="1"/>
    <col min="2" max="2" width="15" customWidth="1"/>
    <col min="3" max="3" width="16.7109375" customWidth="1"/>
    <col min="4" max="18" width="16.42578125" bestFit="1" customWidth="1"/>
    <col min="19" max="23" width="12.7109375" bestFit="1" customWidth="1"/>
  </cols>
  <sheetData>
    <row r="1" spans="1:23" s="3" customFormat="1" x14ac:dyDescent="0.25">
      <c r="A1" s="3" t="s">
        <v>43</v>
      </c>
      <c r="B1" s="3" t="s">
        <v>84</v>
      </c>
      <c r="C1" s="3">
        <v>2016</v>
      </c>
      <c r="D1" s="3">
        <v>2017</v>
      </c>
      <c r="E1" s="3">
        <v>2018</v>
      </c>
      <c r="F1" s="3">
        <v>2019</v>
      </c>
      <c r="G1" s="3">
        <v>2020</v>
      </c>
      <c r="H1" s="3">
        <v>2021</v>
      </c>
      <c r="I1" s="3">
        <v>2022</v>
      </c>
      <c r="J1" s="3">
        <v>2023</v>
      </c>
      <c r="K1" s="3">
        <v>2024</v>
      </c>
      <c r="L1" s="3">
        <v>2025</v>
      </c>
      <c r="M1" s="3">
        <v>2026</v>
      </c>
      <c r="N1" s="3">
        <v>2027</v>
      </c>
      <c r="O1" s="3">
        <v>2028</v>
      </c>
      <c r="P1" s="3">
        <v>2029</v>
      </c>
      <c r="Q1" s="3">
        <v>2030</v>
      </c>
      <c r="R1" s="3">
        <v>2031</v>
      </c>
      <c r="S1" s="3">
        <v>2032</v>
      </c>
      <c r="T1" s="3">
        <v>2033</v>
      </c>
      <c r="U1" s="3">
        <v>2034</v>
      </c>
      <c r="V1" s="3">
        <v>2035</v>
      </c>
      <c r="W1" s="3">
        <v>2036</v>
      </c>
    </row>
    <row r="2" spans="1:23" s="4" customFormat="1" x14ac:dyDescent="0.25">
      <c r="A2" s="4" t="s">
        <v>28</v>
      </c>
    </row>
    <row r="3" spans="1:23" s="95" customFormat="1" x14ac:dyDescent="0.25">
      <c r="A3" s="95" t="s">
        <v>29</v>
      </c>
      <c r="B3" s="96">
        <f>Zadání!$B$36</f>
        <v>0.02</v>
      </c>
      <c r="C3" s="95">
        <v>0</v>
      </c>
      <c r="D3" s="95">
        <f>'Produkce energie'!B6*Zadání!B24/1000</f>
        <v>481332.07583999995</v>
      </c>
      <c r="E3" s="95">
        <f>D3*(1+$B$3)</f>
        <v>490958.71735679993</v>
      </c>
      <c r="F3" s="95">
        <f>E3*(1+$B$3)</f>
        <v>500777.89170393592</v>
      </c>
      <c r="G3" s="95">
        <f t="shared" ref="G3:W3" si="0">F3*(1+$B$3)</f>
        <v>510793.44953801465</v>
      </c>
      <c r="H3" s="95">
        <f t="shared" si="0"/>
        <v>521009.31852877495</v>
      </c>
      <c r="I3" s="95">
        <f>H3*(1+$B$3)</f>
        <v>531429.50489935046</v>
      </c>
      <c r="J3" s="95">
        <f>I3*(1+$B$3)</f>
        <v>542058.09499733744</v>
      </c>
      <c r="K3" s="95">
        <f t="shared" si="0"/>
        <v>552899.25689728418</v>
      </c>
      <c r="L3" s="95">
        <f t="shared" si="0"/>
        <v>563957.24203522992</v>
      </c>
      <c r="M3" s="95">
        <f t="shared" si="0"/>
        <v>575236.38687593455</v>
      </c>
      <c r="N3" s="95">
        <f t="shared" si="0"/>
        <v>586741.11461345328</v>
      </c>
      <c r="O3" s="95">
        <f t="shared" si="0"/>
        <v>598475.93690572237</v>
      </c>
      <c r="P3" s="95">
        <f t="shared" si="0"/>
        <v>610445.45564383687</v>
      </c>
      <c r="Q3" s="95">
        <f t="shared" si="0"/>
        <v>622654.36475671362</v>
      </c>
      <c r="R3" s="95">
        <f t="shared" si="0"/>
        <v>635107.45205184794</v>
      </c>
      <c r="S3" s="95">
        <f t="shared" si="0"/>
        <v>647809.6010928849</v>
      </c>
      <c r="T3" s="95">
        <f t="shared" si="0"/>
        <v>660765.79311474261</v>
      </c>
      <c r="U3" s="95">
        <f t="shared" si="0"/>
        <v>673981.10897703748</v>
      </c>
      <c r="V3" s="95">
        <f t="shared" si="0"/>
        <v>687460.73115657829</v>
      </c>
      <c r="W3" s="95">
        <f t="shared" si="0"/>
        <v>701209.94577970984</v>
      </c>
    </row>
    <row r="4" spans="1:23" s="95" customFormat="1" x14ac:dyDescent="0.25">
      <c r="A4" s="95" t="s">
        <v>47</v>
      </c>
      <c r="B4" s="96">
        <f>Zadání!$B$36</f>
        <v>0.02</v>
      </c>
      <c r="C4" s="95">
        <v>0</v>
      </c>
      <c r="D4" s="95">
        <f>'Produkce energie'!B6*Zadání!B26/1000</f>
        <v>0</v>
      </c>
      <c r="E4" s="95">
        <f>D4*(1+$B$4)</f>
        <v>0</v>
      </c>
      <c r="F4" s="95">
        <f t="shared" ref="F4:W4" si="1">E4*(1+$B$4)</f>
        <v>0</v>
      </c>
      <c r="G4" s="95">
        <f t="shared" si="1"/>
        <v>0</v>
      </c>
      <c r="H4" s="95">
        <f t="shared" si="1"/>
        <v>0</v>
      </c>
      <c r="I4" s="95">
        <f t="shared" si="1"/>
        <v>0</v>
      </c>
      <c r="J4" s="95">
        <f t="shared" si="1"/>
        <v>0</v>
      </c>
      <c r="K4" s="95">
        <f t="shared" si="1"/>
        <v>0</v>
      </c>
      <c r="L4" s="95">
        <f t="shared" si="1"/>
        <v>0</v>
      </c>
      <c r="M4" s="95">
        <f t="shared" si="1"/>
        <v>0</v>
      </c>
      <c r="N4" s="95">
        <f t="shared" si="1"/>
        <v>0</v>
      </c>
      <c r="O4" s="95">
        <f t="shared" si="1"/>
        <v>0</v>
      </c>
      <c r="P4" s="95">
        <f t="shared" si="1"/>
        <v>0</v>
      </c>
      <c r="Q4" s="95">
        <f t="shared" si="1"/>
        <v>0</v>
      </c>
      <c r="R4" s="95">
        <f t="shared" si="1"/>
        <v>0</v>
      </c>
      <c r="S4" s="95">
        <f t="shared" si="1"/>
        <v>0</v>
      </c>
      <c r="T4" s="95">
        <f t="shared" si="1"/>
        <v>0</v>
      </c>
      <c r="U4" s="95">
        <f t="shared" si="1"/>
        <v>0</v>
      </c>
      <c r="V4" s="95">
        <f t="shared" si="1"/>
        <v>0</v>
      </c>
      <c r="W4" s="95">
        <f t="shared" si="1"/>
        <v>0</v>
      </c>
    </row>
    <row r="5" spans="1:23" s="95" customFormat="1" x14ac:dyDescent="0.25">
      <c r="A5" s="95" t="s">
        <v>30</v>
      </c>
      <c r="B5" s="96">
        <f>Zadání!$B$36</f>
        <v>0.02</v>
      </c>
      <c r="C5" s="95">
        <v>0</v>
      </c>
      <c r="D5" s="95">
        <f>'Produkce energie'!B11*Zadání!$B$25</f>
        <v>665368.60320000001</v>
      </c>
      <c r="E5" s="95">
        <f>D5*(1+$B$5)</f>
        <v>678675.97526400001</v>
      </c>
      <c r="F5" s="95">
        <f t="shared" ref="F5:W5" si="2">E5*(1+$B$5)</f>
        <v>692249.49476928008</v>
      </c>
      <c r="G5" s="95">
        <f t="shared" si="2"/>
        <v>706094.48466466565</v>
      </c>
      <c r="H5" s="95">
        <f t="shared" si="2"/>
        <v>720216.37435795902</v>
      </c>
      <c r="I5" s="95">
        <f t="shared" si="2"/>
        <v>734620.70184511819</v>
      </c>
      <c r="J5" s="95">
        <f t="shared" si="2"/>
        <v>749313.11588202056</v>
      </c>
      <c r="K5" s="95">
        <f t="shared" si="2"/>
        <v>764299.37819966103</v>
      </c>
      <c r="L5" s="95">
        <f t="shared" si="2"/>
        <v>779585.36576365423</v>
      </c>
      <c r="M5" s="95">
        <f t="shared" si="2"/>
        <v>795177.07307892735</v>
      </c>
      <c r="N5" s="95">
        <f t="shared" si="2"/>
        <v>811080.61454050592</v>
      </c>
      <c r="O5" s="95">
        <f t="shared" si="2"/>
        <v>827302.22683131602</v>
      </c>
      <c r="P5" s="95">
        <f t="shared" si="2"/>
        <v>843848.27136794233</v>
      </c>
      <c r="Q5" s="95">
        <f t="shared" si="2"/>
        <v>860725.2367953012</v>
      </c>
      <c r="R5" s="95">
        <f t="shared" si="2"/>
        <v>877939.74153120723</v>
      </c>
      <c r="S5" s="95">
        <f t="shared" si="2"/>
        <v>895498.53636183136</v>
      </c>
      <c r="T5" s="95">
        <f t="shared" si="2"/>
        <v>913408.50708906795</v>
      </c>
      <c r="U5" s="95">
        <f t="shared" si="2"/>
        <v>931676.67723084928</v>
      </c>
      <c r="V5" s="95">
        <f t="shared" si="2"/>
        <v>950310.21077546629</v>
      </c>
      <c r="W5" s="95">
        <f t="shared" si="2"/>
        <v>969316.41499097564</v>
      </c>
    </row>
    <row r="6" spans="1:23" s="95" customFormat="1" x14ac:dyDescent="0.25">
      <c r="A6" s="95" t="s">
        <v>48</v>
      </c>
      <c r="B6" s="96">
        <f>Zadání!$B$36</f>
        <v>0.02</v>
      </c>
      <c r="C6" s="95">
        <v>0</v>
      </c>
      <c r="D6" s="95">
        <f>'Produkce energie'!B11*Zadání!B27</f>
        <v>1495323.7073653005</v>
      </c>
      <c r="E6" s="95">
        <f>D6*(1+$B$6)</f>
        <v>1525230.1815126066</v>
      </c>
      <c r="F6" s="95">
        <f t="shared" ref="F6:W6" si="3">E6*(1+$B$6)</f>
        <v>1555734.7851428587</v>
      </c>
      <c r="G6" s="95">
        <f t="shared" si="3"/>
        <v>1586849.4808457159</v>
      </c>
      <c r="H6" s="95">
        <f t="shared" si="3"/>
        <v>1618586.4704626303</v>
      </c>
      <c r="I6" s="95">
        <f t="shared" si="3"/>
        <v>1650958.1998718828</v>
      </c>
      <c r="J6" s="95">
        <f t="shared" si="3"/>
        <v>1683977.3638693204</v>
      </c>
      <c r="K6" s="95">
        <f t="shared" si="3"/>
        <v>1717656.9111467069</v>
      </c>
      <c r="L6" s="95">
        <f t="shared" si="3"/>
        <v>1752010.0493696411</v>
      </c>
      <c r="M6" s="95">
        <f t="shared" si="3"/>
        <v>1787050.2503570339</v>
      </c>
      <c r="N6" s="95">
        <f t="shared" si="3"/>
        <v>1822791.2553641747</v>
      </c>
      <c r="O6" s="95">
        <f t="shared" si="3"/>
        <v>1859247.0804714581</v>
      </c>
      <c r="P6" s="95">
        <f t="shared" si="3"/>
        <v>1896432.0220808873</v>
      </c>
      <c r="Q6" s="95">
        <f t="shared" si="3"/>
        <v>1934360.662522505</v>
      </c>
      <c r="R6" s="95">
        <f t="shared" si="3"/>
        <v>1973047.8757729551</v>
      </c>
      <c r="S6" s="95">
        <f t="shared" si="3"/>
        <v>2012508.8332884142</v>
      </c>
      <c r="T6" s="95">
        <f t="shared" si="3"/>
        <v>2052759.0099541824</v>
      </c>
      <c r="U6" s="95">
        <f t="shared" si="3"/>
        <v>2093814.1901532661</v>
      </c>
      <c r="V6" s="95">
        <f t="shared" si="3"/>
        <v>2135690.4739563316</v>
      </c>
      <c r="W6" s="95">
        <f t="shared" si="3"/>
        <v>2178404.2834354583</v>
      </c>
    </row>
    <row r="7" spans="1:23" s="95" customFormat="1" x14ac:dyDescent="0.25">
      <c r="A7" s="95" t="s">
        <v>37</v>
      </c>
      <c r="B7" s="96">
        <f>Zadání!$B$36</f>
        <v>0.02</v>
      </c>
      <c r="C7" s="95">
        <v>0</v>
      </c>
      <c r="D7" s="95">
        <f>Zadání!$B$22*Zadání!$B$28</f>
        <v>330750</v>
      </c>
      <c r="E7" s="95">
        <f>D7*(1+$B$7)</f>
        <v>337365</v>
      </c>
      <c r="F7" s="95">
        <f t="shared" ref="F7:W7" si="4">E7*(1+$B$7)</f>
        <v>344112.3</v>
      </c>
      <c r="G7" s="95">
        <f t="shared" si="4"/>
        <v>350994.54599999997</v>
      </c>
      <c r="H7" s="95">
        <f t="shared" si="4"/>
        <v>358014.43692000001</v>
      </c>
      <c r="I7" s="95">
        <f t="shared" si="4"/>
        <v>365174.72565840004</v>
      </c>
      <c r="J7" s="95">
        <f t="shared" si="4"/>
        <v>372478.22017156804</v>
      </c>
      <c r="K7" s="95">
        <f t="shared" si="4"/>
        <v>379927.78457499942</v>
      </c>
      <c r="L7" s="95">
        <f t="shared" si="4"/>
        <v>387526.34026649944</v>
      </c>
      <c r="M7" s="95">
        <f t="shared" si="4"/>
        <v>395276.86707182945</v>
      </c>
      <c r="N7" s="95">
        <f t="shared" si="4"/>
        <v>403182.40441326605</v>
      </c>
      <c r="O7" s="95">
        <f t="shared" si="4"/>
        <v>411246.05250153138</v>
      </c>
      <c r="P7" s="95">
        <f t="shared" si="4"/>
        <v>419470.973551562</v>
      </c>
      <c r="Q7" s="95">
        <f t="shared" si="4"/>
        <v>427860.39302259323</v>
      </c>
      <c r="R7" s="95">
        <f t="shared" si="4"/>
        <v>436417.60088304512</v>
      </c>
      <c r="S7" s="95">
        <f t="shared" si="4"/>
        <v>445145.95290070603</v>
      </c>
      <c r="T7" s="95">
        <f t="shared" si="4"/>
        <v>454048.87195872015</v>
      </c>
      <c r="U7" s="95">
        <f t="shared" si="4"/>
        <v>463129.84939789458</v>
      </c>
      <c r="V7" s="95">
        <f t="shared" si="4"/>
        <v>472392.44638585247</v>
      </c>
      <c r="W7" s="95">
        <f t="shared" si="4"/>
        <v>481840.29531356954</v>
      </c>
    </row>
    <row r="8" spans="1:23" x14ac:dyDescent="0.25">
      <c r="D8" s="10"/>
    </row>
    <row r="9" spans="1:23" s="4" customFormat="1" x14ac:dyDescent="0.25">
      <c r="A9" s="4" t="s">
        <v>67</v>
      </c>
    </row>
    <row r="10" spans="1:23" s="40" customFormat="1" x14ac:dyDescent="0.25">
      <c r="A10" s="40" t="str">
        <f>Zadání!A7</f>
        <v>Údržba příslušenství (bez KJ)</v>
      </c>
      <c r="B10" s="93">
        <v>0.02</v>
      </c>
      <c r="C10" s="40">
        <v>0</v>
      </c>
      <c r="D10" s="40">
        <f>Zadání!B7</f>
        <v>50000</v>
      </c>
      <c r="E10" s="40">
        <f>D10*(1+$B$10)</f>
        <v>51000</v>
      </c>
      <c r="F10" s="40">
        <f>E10*(1+$B$10)</f>
        <v>52020</v>
      </c>
      <c r="G10" s="40">
        <f t="shared" ref="G10:W10" si="5">F10*(1+$B$10)</f>
        <v>53060.4</v>
      </c>
      <c r="H10" s="40">
        <f t="shared" si="5"/>
        <v>54121.608</v>
      </c>
      <c r="I10" s="40">
        <f t="shared" si="5"/>
        <v>55204.040160000004</v>
      </c>
      <c r="J10" s="40">
        <f t="shared" si="5"/>
        <v>56308.120963200003</v>
      </c>
      <c r="K10" s="40">
        <f t="shared" si="5"/>
        <v>57434.283382464004</v>
      </c>
      <c r="L10" s="40">
        <f t="shared" si="5"/>
        <v>58582.969050113286</v>
      </c>
      <c r="M10" s="40">
        <f t="shared" si="5"/>
        <v>59754.628431115554</v>
      </c>
      <c r="N10" s="40">
        <f t="shared" si="5"/>
        <v>60949.720999737867</v>
      </c>
      <c r="O10" s="40">
        <f t="shared" si="5"/>
        <v>62168.715419732624</v>
      </c>
      <c r="P10" s="40">
        <f t="shared" si="5"/>
        <v>63412.089728127277</v>
      </c>
      <c r="Q10" s="40">
        <f t="shared" si="5"/>
        <v>64680.331522689827</v>
      </c>
      <c r="R10" s="40">
        <f t="shared" si="5"/>
        <v>65973.938153143623</v>
      </c>
      <c r="S10" s="40">
        <f t="shared" si="5"/>
        <v>67293.416916206494</v>
      </c>
      <c r="T10" s="40">
        <f t="shared" si="5"/>
        <v>68639.285254530623</v>
      </c>
      <c r="U10" s="40">
        <f t="shared" si="5"/>
        <v>70012.07095962124</v>
      </c>
      <c r="V10" s="40">
        <f t="shared" si="5"/>
        <v>71412.312378813673</v>
      </c>
      <c r="W10" s="40">
        <f t="shared" si="5"/>
        <v>72840.558626389946</v>
      </c>
    </row>
    <row r="11" spans="1:23" s="40" customFormat="1" x14ac:dyDescent="0.25">
      <c r="A11" s="40" t="str">
        <f>Zadání!A8</f>
        <v>Náklady na výrobu surovin OZE</v>
      </c>
      <c r="B11" s="93">
        <f>Zadání!$B$36</f>
        <v>0.02</v>
      </c>
      <c r="C11" s="40">
        <v>0</v>
      </c>
      <c r="D11" s="40">
        <f>Zadání!B8</f>
        <v>808500</v>
      </c>
      <c r="E11" s="40">
        <f>D11*(1+$B$11)</f>
        <v>824670</v>
      </c>
      <c r="F11" s="40">
        <f t="shared" ref="F11:W11" si="6">E11*(1+$B$11)</f>
        <v>841163.4</v>
      </c>
      <c r="G11" s="40">
        <f t="shared" si="6"/>
        <v>857986.66800000006</v>
      </c>
      <c r="H11" s="40">
        <f t="shared" si="6"/>
        <v>875146.40136000013</v>
      </c>
      <c r="I11" s="40">
        <f t="shared" si="6"/>
        <v>892649.32938720018</v>
      </c>
      <c r="J11" s="40">
        <f t="shared" si="6"/>
        <v>910502.31597494415</v>
      </c>
      <c r="K11" s="40">
        <f t="shared" si="6"/>
        <v>928712.36229444307</v>
      </c>
      <c r="L11" s="40">
        <f t="shared" si="6"/>
        <v>947286.60954033199</v>
      </c>
      <c r="M11" s="40">
        <f t="shared" si="6"/>
        <v>966232.34173113864</v>
      </c>
      <c r="N11" s="40">
        <f t="shared" si="6"/>
        <v>985556.98856576148</v>
      </c>
      <c r="O11" s="40">
        <f t="shared" si="6"/>
        <v>1005268.1283370767</v>
      </c>
      <c r="P11" s="40">
        <f t="shared" si="6"/>
        <v>1025373.4909038183</v>
      </c>
      <c r="Q11" s="40">
        <f t="shared" si="6"/>
        <v>1045880.9607218946</v>
      </c>
      <c r="R11" s="40">
        <f t="shared" si="6"/>
        <v>1066798.5799363325</v>
      </c>
      <c r="S11" s="40">
        <f t="shared" si="6"/>
        <v>1088134.5515350592</v>
      </c>
      <c r="T11" s="40">
        <f t="shared" si="6"/>
        <v>1109897.2425657604</v>
      </c>
      <c r="U11" s="40">
        <f t="shared" si="6"/>
        <v>1132095.1874170755</v>
      </c>
      <c r="V11" s="40">
        <f t="shared" si="6"/>
        <v>1154737.0911654171</v>
      </c>
      <c r="W11" s="40">
        <f t="shared" si="6"/>
        <v>1177831.8329887255</v>
      </c>
    </row>
    <row r="12" spans="1:23" s="40" customFormat="1" x14ac:dyDescent="0.25">
      <c r="A12" s="40" t="str">
        <f>Zadání!A9</f>
        <v>Mzdový náklad na provoz</v>
      </c>
      <c r="B12" s="93">
        <f>Zadání!$B$36</f>
        <v>0.02</v>
      </c>
      <c r="C12" s="40">
        <v>0</v>
      </c>
      <c r="D12" s="40">
        <f>Zadání!B9</f>
        <v>650000</v>
      </c>
      <c r="E12" s="40">
        <f>D12*(1+$B$12)</f>
        <v>663000</v>
      </c>
      <c r="F12" s="40">
        <f t="shared" ref="F12:W12" si="7">E12*(1+$B$12)</f>
        <v>676260</v>
      </c>
      <c r="G12" s="40">
        <f t="shared" si="7"/>
        <v>689785.20000000007</v>
      </c>
      <c r="H12" s="40">
        <f t="shared" si="7"/>
        <v>703580.9040000001</v>
      </c>
      <c r="I12" s="40">
        <f t="shared" si="7"/>
        <v>717652.52208000014</v>
      </c>
      <c r="J12" s="40">
        <f t="shared" si="7"/>
        <v>732005.57252160017</v>
      </c>
      <c r="K12" s="40">
        <f t="shared" si="7"/>
        <v>746645.68397203216</v>
      </c>
      <c r="L12" s="40">
        <f t="shared" si="7"/>
        <v>761578.59765147278</v>
      </c>
      <c r="M12" s="40">
        <f t="shared" si="7"/>
        <v>776810.16960450227</v>
      </c>
      <c r="N12" s="40">
        <f t="shared" si="7"/>
        <v>792346.37299659231</v>
      </c>
      <c r="O12" s="40">
        <f t="shared" si="7"/>
        <v>808193.30045652413</v>
      </c>
      <c r="P12" s="40">
        <f t="shared" si="7"/>
        <v>824357.16646565462</v>
      </c>
      <c r="Q12" s="40">
        <f t="shared" si="7"/>
        <v>840844.30979496776</v>
      </c>
      <c r="R12" s="40">
        <f t="shared" si="7"/>
        <v>857661.1959908671</v>
      </c>
      <c r="S12" s="40">
        <f t="shared" si="7"/>
        <v>874814.41991068446</v>
      </c>
      <c r="T12" s="40">
        <f t="shared" si="7"/>
        <v>892310.70830889815</v>
      </c>
      <c r="U12" s="40">
        <f t="shared" si="7"/>
        <v>910156.92247507616</v>
      </c>
      <c r="V12" s="40">
        <f t="shared" si="7"/>
        <v>928360.06092457776</v>
      </c>
      <c r="W12" s="40">
        <f t="shared" si="7"/>
        <v>946927.2621430693</v>
      </c>
    </row>
    <row r="13" spans="1:23" s="40" customFormat="1" x14ac:dyDescent="0.25">
      <c r="A13" s="40" t="s">
        <v>74</v>
      </c>
      <c r="B13" s="93">
        <f>Zadání!$B$36</f>
        <v>0.02</v>
      </c>
      <c r="C13" s="40">
        <v>0</v>
      </c>
      <c r="D13" s="40">
        <f>Zadání!B10</f>
        <v>200000</v>
      </c>
      <c r="E13" s="40">
        <f>D13*(1+$B$13)</f>
        <v>204000</v>
      </c>
      <c r="F13" s="40">
        <f t="shared" ref="F13:W13" si="8">E13*(1+$B$13)</f>
        <v>208080</v>
      </c>
      <c r="G13" s="40">
        <f t="shared" si="8"/>
        <v>212241.6</v>
      </c>
      <c r="H13" s="40">
        <f t="shared" si="8"/>
        <v>216486.432</v>
      </c>
      <c r="I13" s="40">
        <f t="shared" si="8"/>
        <v>220816.16064000002</v>
      </c>
      <c r="J13" s="40">
        <f t="shared" si="8"/>
        <v>225232.48385280001</v>
      </c>
      <c r="K13" s="40">
        <f t="shared" si="8"/>
        <v>229737.13352985602</v>
      </c>
      <c r="L13" s="40">
        <f t="shared" si="8"/>
        <v>234331.87620045315</v>
      </c>
      <c r="M13" s="40">
        <f t="shared" si="8"/>
        <v>239018.51372446222</v>
      </c>
      <c r="N13" s="40">
        <f t="shared" si="8"/>
        <v>243798.88399895147</v>
      </c>
      <c r="O13" s="40">
        <f t="shared" si="8"/>
        <v>248674.86167893049</v>
      </c>
      <c r="P13" s="40">
        <f t="shared" si="8"/>
        <v>253648.35891250911</v>
      </c>
      <c r="Q13" s="40">
        <f t="shared" si="8"/>
        <v>258721.32609075931</v>
      </c>
      <c r="R13" s="40">
        <f t="shared" si="8"/>
        <v>263895.75261257449</v>
      </c>
      <c r="S13" s="40">
        <f t="shared" si="8"/>
        <v>269173.66766482597</v>
      </c>
      <c r="T13" s="40">
        <f t="shared" si="8"/>
        <v>274557.14101812249</v>
      </c>
      <c r="U13" s="40">
        <f t="shared" si="8"/>
        <v>280048.28383848496</v>
      </c>
      <c r="V13" s="40">
        <f t="shared" si="8"/>
        <v>285649.24951525469</v>
      </c>
      <c r="W13" s="40">
        <f t="shared" si="8"/>
        <v>291362.23450555978</v>
      </c>
    </row>
    <row r="14" spans="1:23" s="40" customFormat="1" x14ac:dyDescent="0.25">
      <c r="A14" s="40" t="str">
        <f>Zadání!A11</f>
        <v>Údržba, výměna oleje a provozní olej</v>
      </c>
      <c r="B14" s="93">
        <f>Zadání!$B$36</f>
        <v>0.02</v>
      </c>
      <c r="C14" s="40">
        <v>0</v>
      </c>
      <c r="D14" s="40">
        <f>Zadání!B11</f>
        <v>20000</v>
      </c>
      <c r="E14" s="40">
        <f>D14*(1+$B$14)</f>
        <v>20400</v>
      </c>
      <c r="F14" s="40">
        <f t="shared" ref="F14:W14" si="9">E14*(1+$B$14)</f>
        <v>20808</v>
      </c>
      <c r="G14" s="40">
        <f t="shared" si="9"/>
        <v>21224.16</v>
      </c>
      <c r="H14" s="40">
        <f t="shared" si="9"/>
        <v>21648.643199999999</v>
      </c>
      <c r="I14" s="40">
        <f t="shared" si="9"/>
        <v>22081.616063999998</v>
      </c>
      <c r="J14" s="40">
        <f t="shared" si="9"/>
        <v>22523.24838528</v>
      </c>
      <c r="K14" s="40">
        <f t="shared" si="9"/>
        <v>22973.7133529856</v>
      </c>
      <c r="L14" s="40">
        <f t="shared" si="9"/>
        <v>23433.187620045312</v>
      </c>
      <c r="M14" s="40">
        <f t="shared" si="9"/>
        <v>23901.851372446217</v>
      </c>
      <c r="N14" s="40">
        <f t="shared" si="9"/>
        <v>24379.888399895142</v>
      </c>
      <c r="O14" s="40">
        <f t="shared" si="9"/>
        <v>24867.486167893047</v>
      </c>
      <c r="P14" s="40">
        <f t="shared" si="9"/>
        <v>25364.835891250907</v>
      </c>
      <c r="Q14" s="40">
        <f t="shared" si="9"/>
        <v>25872.132609075925</v>
      </c>
      <c r="R14" s="40">
        <f t="shared" si="9"/>
        <v>26389.575261257443</v>
      </c>
      <c r="S14" s="40">
        <f t="shared" si="9"/>
        <v>26917.366766482592</v>
      </c>
      <c r="T14" s="40">
        <f t="shared" si="9"/>
        <v>27455.714101812246</v>
      </c>
      <c r="U14" s="40">
        <f t="shared" si="9"/>
        <v>28004.828383848489</v>
      </c>
      <c r="V14" s="40">
        <f t="shared" si="9"/>
        <v>28564.92495152546</v>
      </c>
      <c r="W14" s="40">
        <f t="shared" si="9"/>
        <v>29136.223450555968</v>
      </c>
    </row>
    <row r="15" spans="1:23" s="40" customFormat="1" x14ac:dyDescent="0.25">
      <c r="A15" s="40" t="str">
        <f>Zadání!A12</f>
        <v>Spotřeba el. Energie</v>
      </c>
      <c r="B15" s="93">
        <f>Zadání!$B$36</f>
        <v>0.02</v>
      </c>
      <c r="C15" s="40">
        <v>0</v>
      </c>
      <c r="D15" s="40">
        <f>Zadání!B12</f>
        <v>35162</v>
      </c>
      <c r="E15" s="40">
        <f>D15*(1+$B$15)</f>
        <v>35865.24</v>
      </c>
      <c r="F15" s="40">
        <f t="shared" ref="F15:W15" si="10">E15*(1+$B$15)</f>
        <v>36582.544799999996</v>
      </c>
      <c r="G15" s="40">
        <f t="shared" si="10"/>
        <v>37314.195695999995</v>
      </c>
      <c r="H15" s="40">
        <f t="shared" si="10"/>
        <v>38060.479609919996</v>
      </c>
      <c r="I15" s="40">
        <f t="shared" si="10"/>
        <v>38821.689202118396</v>
      </c>
      <c r="J15" s="40">
        <f t="shared" si="10"/>
        <v>39598.122986160764</v>
      </c>
      <c r="K15" s="40">
        <f t="shared" si="10"/>
        <v>40390.085445883982</v>
      </c>
      <c r="L15" s="40">
        <f t="shared" si="10"/>
        <v>41197.887154801661</v>
      </c>
      <c r="M15" s="40">
        <f t="shared" si="10"/>
        <v>42021.844897897696</v>
      </c>
      <c r="N15" s="40">
        <f t="shared" si="10"/>
        <v>42862.281795855648</v>
      </c>
      <c r="O15" s="40">
        <f t="shared" si="10"/>
        <v>43719.52743177276</v>
      </c>
      <c r="P15" s="40">
        <f t="shared" si="10"/>
        <v>44593.917980408216</v>
      </c>
      <c r="Q15" s="40">
        <f t="shared" si="10"/>
        <v>45485.796340016379</v>
      </c>
      <c r="R15" s="40">
        <f t="shared" si="10"/>
        <v>46395.51226681671</v>
      </c>
      <c r="S15" s="40">
        <f t="shared" si="10"/>
        <v>47323.422512153047</v>
      </c>
      <c r="T15" s="40">
        <f t="shared" si="10"/>
        <v>48269.890962396108</v>
      </c>
      <c r="U15" s="40">
        <f t="shared" si="10"/>
        <v>49235.288781644034</v>
      </c>
      <c r="V15" s="40">
        <f t="shared" si="10"/>
        <v>50219.994557276914</v>
      </c>
      <c r="W15" s="40">
        <f t="shared" si="10"/>
        <v>51224.394448422456</v>
      </c>
    </row>
    <row r="17" spans="1:23" x14ac:dyDescent="0.25">
      <c r="D17" s="10"/>
    </row>
    <row r="18" spans="1:23" s="13" customFormat="1" x14ac:dyDescent="0.25">
      <c r="A18" s="13" t="s">
        <v>61</v>
      </c>
      <c r="C18" s="13">
        <v>0</v>
      </c>
      <c r="D18" s="13">
        <f>SUM(D3:D7)-SUM(D10:D15)</f>
        <v>1209112.3864053003</v>
      </c>
      <c r="E18" s="13">
        <f>SUM(E3:E7)-SUM(E10:E15)</f>
        <v>1233294.6341334062</v>
      </c>
      <c r="F18" s="13">
        <f t="shared" ref="F18:W18" si="11">SUM(F3:F7)-SUM(F10:F15)</f>
        <v>1257960.5268160745</v>
      </c>
      <c r="G18" s="13">
        <f t="shared" si="11"/>
        <v>1283119.7373523961</v>
      </c>
      <c r="H18" s="13">
        <f t="shared" si="11"/>
        <v>1308782.132099444</v>
      </c>
      <c r="I18" s="13">
        <f t="shared" si="11"/>
        <v>1334957.7747414329</v>
      </c>
      <c r="J18" s="13">
        <f t="shared" si="11"/>
        <v>1361656.9302362613</v>
      </c>
      <c r="K18" s="13">
        <f t="shared" si="11"/>
        <v>1388890.0688409868</v>
      </c>
      <c r="L18" s="13">
        <f t="shared" si="11"/>
        <v>1416667.8702178067</v>
      </c>
      <c r="M18" s="13">
        <f t="shared" si="11"/>
        <v>1445001.227622163</v>
      </c>
      <c r="N18" s="13">
        <f t="shared" si="11"/>
        <v>1473901.2521746061</v>
      </c>
      <c r="O18" s="13">
        <f t="shared" si="11"/>
        <v>1503379.2772180978</v>
      </c>
      <c r="P18" s="13">
        <f t="shared" si="11"/>
        <v>1533446.86276246</v>
      </c>
      <c r="Q18" s="13">
        <f t="shared" si="11"/>
        <v>1564115.8000177094</v>
      </c>
      <c r="R18" s="13">
        <f t="shared" si="11"/>
        <v>1595398.1160180639</v>
      </c>
      <c r="S18" s="13">
        <f t="shared" si="11"/>
        <v>1627306.0783384242</v>
      </c>
      <c r="T18" s="13">
        <f t="shared" si="11"/>
        <v>1659852.1999051925</v>
      </c>
      <c r="U18" s="13">
        <f t="shared" si="11"/>
        <v>1693049.243903297</v>
      </c>
      <c r="V18" s="13">
        <f t="shared" si="11"/>
        <v>1726910.228781363</v>
      </c>
      <c r="W18" s="13">
        <f t="shared" si="11"/>
        <v>1761448.4333569906</v>
      </c>
    </row>
    <row r="19" spans="1:23" s="14" customFormat="1" x14ac:dyDescent="0.25">
      <c r="A19" s="14" t="s">
        <v>62</v>
      </c>
      <c r="C19" s="14">
        <f>Úvěr!B3</f>
        <v>0</v>
      </c>
      <c r="D19" s="14">
        <f>Úvěr!C3</f>
        <v>521100</v>
      </c>
      <c r="E19" s="14">
        <f>Úvěr!D3</f>
        <v>501706.89477127674</v>
      </c>
      <c r="F19" s="14">
        <f>Úvěr!E3</f>
        <v>481731.99638569175</v>
      </c>
      <c r="G19" s="14">
        <f>Úvěr!F3</f>
        <v>461157.85104853922</v>
      </c>
      <c r="H19" s="14">
        <f>Úvěr!G3</f>
        <v>439966.48135127209</v>
      </c>
      <c r="I19" s="14">
        <f>Úvěr!H3</f>
        <v>418139.37056308694</v>
      </c>
      <c r="J19" s="14">
        <f>Úvěr!I3</f>
        <v>395657.44645125628</v>
      </c>
      <c r="K19" s="14">
        <f>Úvěr!J3</f>
        <v>372501.06461607071</v>
      </c>
      <c r="L19" s="14">
        <f>Úvěr!K3</f>
        <v>348649.99132582953</v>
      </c>
      <c r="M19" s="14">
        <f>Úvěr!L3</f>
        <v>324083.38583688112</v>
      </c>
      <c r="N19" s="14">
        <f>Úvěr!M3</f>
        <v>298779.78218326427</v>
      </c>
      <c r="O19" s="14">
        <f>Úvěr!N3</f>
        <v>272717.07042003889</v>
      </c>
      <c r="P19" s="14">
        <f>Úvěr!O3</f>
        <v>245872.47730391676</v>
      </c>
      <c r="Q19" s="14">
        <f>Úvěr!P3</f>
        <v>218222.54639431101</v>
      </c>
      <c r="R19" s="14">
        <f>Úvěr!Q3</f>
        <v>189743.11755741702</v>
      </c>
      <c r="S19" s="14">
        <f>Úvěr!R3</f>
        <v>160409.30585541626</v>
      </c>
      <c r="T19" s="14">
        <f>Úvěr!S3</f>
        <v>130195.47980235546</v>
      </c>
      <c r="U19" s="14">
        <f>Úvěr!T3</f>
        <v>99075.23896770284</v>
      </c>
      <c r="V19" s="14">
        <f>Úvěr!U3</f>
        <v>67021.390908010639</v>
      </c>
      <c r="W19" s="14">
        <f>Úvěr!V3</f>
        <v>34005.927406527662</v>
      </c>
    </row>
    <row r="20" spans="1:23" s="14" customFormat="1" x14ac:dyDescent="0.25">
      <c r="A20" s="14" t="s">
        <v>63</v>
      </c>
      <c r="C20" s="14">
        <v>0</v>
      </c>
      <c r="D20" s="11">
        <f>Zadání!B5/(2*Zadání!B35-1)</f>
        <v>494871.79487179487</v>
      </c>
      <c r="E20" s="11">
        <f>(2*Zadání!$B$5)/(2*Zadání!$B$35-1)</f>
        <v>989743.58974358975</v>
      </c>
      <c r="F20" s="11">
        <f>(2*Zadání!$B$5)/(2*Zadání!$B$35-1)</f>
        <v>989743.58974358975</v>
      </c>
      <c r="G20" s="11">
        <f>(2*Zadání!$B$5)/(2*Zadání!$B$35-1)</f>
        <v>989743.58974358975</v>
      </c>
      <c r="H20" s="11">
        <f>(2*Zadání!$B$5)/(2*Zadání!$B$35-1)</f>
        <v>989743.58974358975</v>
      </c>
      <c r="I20" s="11">
        <f>(2*Zadání!$B$5)/(2*Zadání!$B$35-1)</f>
        <v>989743.58974358975</v>
      </c>
      <c r="J20" s="11">
        <f>(2*Zadání!$B$5)/(2*Zadání!$B$35-1)</f>
        <v>989743.58974358975</v>
      </c>
      <c r="K20" s="11">
        <f>(2*Zadání!$B$5)/(2*Zadání!$B$35-1)</f>
        <v>989743.58974358975</v>
      </c>
      <c r="L20" s="11">
        <f>(2*Zadání!$B$5)/(2*Zadání!$B$35-1)</f>
        <v>989743.58974358975</v>
      </c>
      <c r="M20" s="11">
        <f>(2*Zadání!$B$5)/(2*Zadání!$B$35-1)</f>
        <v>989743.58974358975</v>
      </c>
      <c r="N20" s="11">
        <f>(2*Zadání!$B$5)/(2*Zadání!$B$35-1)</f>
        <v>989743.58974358975</v>
      </c>
      <c r="O20" s="11">
        <f>(2*Zadání!$B$5)/(2*Zadání!$B$35-1)</f>
        <v>989743.58974358975</v>
      </c>
      <c r="P20" s="11">
        <f>(2*Zadání!$B$5)/(2*Zadání!$B$35-1)</f>
        <v>989743.58974358975</v>
      </c>
      <c r="Q20" s="11">
        <f>(2*Zadání!$B$5)/(2*Zadání!$B$35-1)</f>
        <v>989743.58974358975</v>
      </c>
      <c r="R20" s="11">
        <f>(2*Zadání!$B$5)/(2*Zadání!$B$35-1)</f>
        <v>989743.58974358975</v>
      </c>
      <c r="S20" s="11">
        <f>(2*Zadání!$B$5)/(2*Zadání!$B$35-1)</f>
        <v>989743.58974358975</v>
      </c>
      <c r="T20" s="11">
        <f>(2*Zadání!$B$5)/(2*Zadání!$B$35-1)</f>
        <v>989743.58974358975</v>
      </c>
      <c r="U20" s="11">
        <f>(2*Zadání!$B$5)/(2*Zadání!$B$35-1)</f>
        <v>989743.58974358975</v>
      </c>
      <c r="V20" s="11">
        <f>(2*Zadání!$B$5)/(2*Zadání!$B$35-1)</f>
        <v>989743.58974358975</v>
      </c>
      <c r="W20" s="11">
        <f>(2*Zadání!$B$5)/(2*Zadání!$B$35-1)</f>
        <v>989743.58974358975</v>
      </c>
    </row>
    <row r="21" spans="1:23" s="13" customFormat="1" x14ac:dyDescent="0.25">
      <c r="A21" s="13" t="s">
        <v>64</v>
      </c>
      <c r="C21" s="13">
        <f>C18-C19-C20</f>
        <v>0</v>
      </c>
      <c r="D21" s="13">
        <f t="shared" ref="D21:W21" si="12">D18-D19-D20</f>
        <v>193140.59153350547</v>
      </c>
      <c r="E21" s="13">
        <f t="shared" si="12"/>
        <v>-258155.85038146027</v>
      </c>
      <c r="F21" s="13">
        <f t="shared" si="12"/>
        <v>-213515.05931320693</v>
      </c>
      <c r="G21" s="13">
        <f t="shared" si="12"/>
        <v>-167781.70343973278</v>
      </c>
      <c r="H21" s="13">
        <f t="shared" si="12"/>
        <v>-120927.93899541779</v>
      </c>
      <c r="I21" s="13">
        <f t="shared" si="12"/>
        <v>-72925.185565243824</v>
      </c>
      <c r="J21" s="13">
        <f t="shared" si="12"/>
        <v>-23744.105958584696</v>
      </c>
      <c r="K21" s="13">
        <f t="shared" si="12"/>
        <v>26645.414481326356</v>
      </c>
      <c r="L21" s="13">
        <f t="shared" si="12"/>
        <v>78274.289148387266</v>
      </c>
      <c r="M21" s="13">
        <f t="shared" si="12"/>
        <v>131174.25204169215</v>
      </c>
      <c r="N21" s="13">
        <f t="shared" si="12"/>
        <v>185377.88024775195</v>
      </c>
      <c r="O21" s="13">
        <f t="shared" si="12"/>
        <v>240918.61705446918</v>
      </c>
      <c r="P21" s="13">
        <f t="shared" si="12"/>
        <v>297830.79571495345</v>
      </c>
      <c r="Q21" s="13">
        <f t="shared" si="12"/>
        <v>356149.66387980874</v>
      </c>
      <c r="R21" s="13">
        <f t="shared" si="12"/>
        <v>415911.40871705697</v>
      </c>
      <c r="S21" s="13">
        <f t="shared" si="12"/>
        <v>477153.18273941823</v>
      </c>
      <c r="T21" s="13">
        <f t="shared" si="12"/>
        <v>539913.13035924733</v>
      </c>
      <c r="U21" s="13">
        <f t="shared" si="12"/>
        <v>604230.41519200453</v>
      </c>
      <c r="V21" s="13">
        <f t="shared" si="12"/>
        <v>670145.24812976271</v>
      </c>
      <c r="W21" s="13">
        <f t="shared" si="12"/>
        <v>737698.91620687325</v>
      </c>
    </row>
    <row r="22" spans="1:23" s="14" customFormat="1" x14ac:dyDescent="0.25">
      <c r="A22" s="14" t="s">
        <v>65</v>
      </c>
      <c r="C22" s="14">
        <f>IF(C21&gt;0,C21*Zadání!$B$34,0)</f>
        <v>0</v>
      </c>
      <c r="D22" s="14">
        <f>IF(D21&gt;0,D21*Zadání!$B$34,0)</f>
        <v>36696.71239136604</v>
      </c>
      <c r="E22" s="14">
        <f>IF(E21&gt;0,E21*Zadání!$B$34,0)</f>
        <v>0</v>
      </c>
      <c r="F22" s="14">
        <f>IF(F21&gt;0,F21*Zadání!$B$34,0)</f>
        <v>0</v>
      </c>
      <c r="G22" s="14">
        <f>IF(G21&gt;0,G21*Zadání!$B$34,0)</f>
        <v>0</v>
      </c>
      <c r="H22" s="14">
        <f>IF(H21&gt;0,H21*Zadání!$B$34,0)</f>
        <v>0</v>
      </c>
      <c r="I22" s="14">
        <f>IF(I21&gt;0,I21*Zadání!$B$34,0)</f>
        <v>0</v>
      </c>
      <c r="J22" s="14">
        <f>IF(J21&gt;0,J21*Zadání!$B$34,0)</f>
        <v>0</v>
      </c>
      <c r="K22" s="14">
        <f>IF(K21&gt;0,K21*Zadání!$B$34,0)</f>
        <v>5062.6287514520072</v>
      </c>
      <c r="L22" s="14">
        <f>IF(L21&gt;0,L21*Zadání!$B$34,0)</f>
        <v>14872.114938193581</v>
      </c>
      <c r="M22" s="14">
        <f>IF(M21&gt;0,M21*Zadání!$B$34,0)</f>
        <v>24923.107887921509</v>
      </c>
      <c r="N22" s="14">
        <f>IF(N21&gt;0,N21*Zadání!$B$34,0)</f>
        <v>35221.797247072871</v>
      </c>
      <c r="O22" s="14">
        <f>IF(O21&gt;0,O21*Zadání!$B$34,0)</f>
        <v>45774.537240349149</v>
      </c>
      <c r="P22" s="14">
        <f>IF(P21&gt;0,P21*Zadání!$B$34,0)</f>
        <v>56587.851185841158</v>
      </c>
      <c r="Q22" s="14">
        <f>IF(Q21&gt;0,Q21*Zadání!$B$34,0)</f>
        <v>67668.436137163662</v>
      </c>
      <c r="R22" s="14">
        <f>IF(R21&gt;0,R21*Zadání!$B$34,0)</f>
        <v>79023.167656240825</v>
      </c>
      <c r="S22" s="14">
        <f>IF(S21&gt;0,S21*Zadání!$B$34,0)</f>
        <v>90659.104720489471</v>
      </c>
      <c r="T22" s="14">
        <f>IF(T21&gt;0,T21*Zadání!$B$34,0)</f>
        <v>102583.49476825699</v>
      </c>
      <c r="U22" s="14">
        <f>IF(U21&gt;0,U21*Zadání!$B$34,0)</f>
        <v>114803.77888648087</v>
      </c>
      <c r="V22" s="14">
        <f>IF(V21&gt;0,V21*Zadání!$B$34,0)</f>
        <v>127327.59714465492</v>
      </c>
      <c r="W22" s="14">
        <f>IF(W21&gt;0,W21*Zadání!$B$34,0)</f>
        <v>140162.79407930592</v>
      </c>
    </row>
    <row r="23" spans="1:23" s="14" customFormat="1" x14ac:dyDescent="0.25">
      <c r="A23" s="14" t="s">
        <v>76</v>
      </c>
      <c r="C23" s="14">
        <f>IF(C21&lt;0,C21*Zadání!$B$34,0)</f>
        <v>0</v>
      </c>
      <c r="D23" s="14">
        <f>IF(D21&lt;0,D21*Zadání!$B$34,0)</f>
        <v>0</v>
      </c>
      <c r="E23" s="14">
        <f>IF(E21&lt;0,E21*Zadání!$B$34,0)</f>
        <v>-49049.61157247745</v>
      </c>
      <c r="F23" s="14">
        <f>IF(F21&lt;0,F21*Zadání!$B$34,0)</f>
        <v>-40567.861269509318</v>
      </c>
      <c r="G23" s="14">
        <f>IF(G21&lt;0,G21*Zadání!$B$34,0)</f>
        <v>-31878.523653549229</v>
      </c>
      <c r="H23" s="14">
        <f>IF(H21&lt;0,H21*Zadání!$B$34,0)</f>
        <v>-22976.308409129379</v>
      </c>
      <c r="I23" s="14">
        <f>IF(I21&lt;0,I21*Zadání!$B$34,0)</f>
        <v>-13855.785257396326</v>
      </c>
      <c r="J23" s="14">
        <f>IF(J21&lt;0,J21*Zadání!$B$34,0)</f>
        <v>-4511.3801321310921</v>
      </c>
      <c r="K23" s="14">
        <f>IF(K21&lt;0,K21*Zadání!$B$34,0)</f>
        <v>0</v>
      </c>
      <c r="L23" s="14">
        <f>IF(L21&lt;0,L21*Zadání!$B$34,0)</f>
        <v>0</v>
      </c>
      <c r="M23" s="14">
        <f>IF(M21&lt;0,M21*Zadání!$B$34,0)</f>
        <v>0</v>
      </c>
      <c r="N23" s="14">
        <f>IF(N21&lt;0,N21*Zadání!$B$34,0)</f>
        <v>0</v>
      </c>
      <c r="O23" s="14">
        <f>IF(O21&lt;0,O21*Zadání!$B$34,0)</f>
        <v>0</v>
      </c>
      <c r="P23" s="14">
        <f>IF(P21&lt;0,P21*Zadání!$B$34,0)</f>
        <v>0</v>
      </c>
      <c r="Q23" s="14">
        <f>IF(Q21&lt;0,Q21*Zadání!$B$34,0)</f>
        <v>0</v>
      </c>
      <c r="R23" s="14">
        <f>IF(R21&lt;0,R21*Zadání!$B$34,0)</f>
        <v>0</v>
      </c>
      <c r="S23" s="14">
        <f>IF(S21&lt;0,S21*Zadání!$B$34,0)</f>
        <v>0</v>
      </c>
      <c r="T23" s="14">
        <f>IF(T21&lt;0,T21*Zadání!$B$34,0)</f>
        <v>0</v>
      </c>
      <c r="U23" s="14">
        <f>IF(U21&lt;0,U21*Zadání!$B$34,0)</f>
        <v>0</v>
      </c>
      <c r="V23" s="14">
        <f>IF(V21&lt;0,V21*Zadání!$B$34,0)</f>
        <v>0</v>
      </c>
      <c r="W23" s="14">
        <f>IF(W21&lt;0,W21*Zadání!$B$34,0)</f>
        <v>0</v>
      </c>
    </row>
    <row r="24" spans="1:23" s="12" customFormat="1" x14ac:dyDescent="0.25">
      <c r="A24" s="12" t="s">
        <v>66</v>
      </c>
      <c r="C24" s="12">
        <f t="shared" ref="C24:H24" si="13">C21-C22-C23</f>
        <v>0</v>
      </c>
      <c r="D24" s="12">
        <f t="shared" si="13"/>
        <v>156443.87914213943</v>
      </c>
      <c r="E24" s="12">
        <f>E21-E22-E23</f>
        <v>-209106.23880898283</v>
      </c>
      <c r="F24" s="12">
        <f t="shared" si="13"/>
        <v>-172947.19804369763</v>
      </c>
      <c r="G24" s="12">
        <f t="shared" si="13"/>
        <v>-135903.17978618355</v>
      </c>
      <c r="H24" s="12">
        <f t="shared" si="13"/>
        <v>-97951.630586288404</v>
      </c>
      <c r="I24" s="12">
        <f t="shared" ref="I24:W24" si="14">I21-I22-I23</f>
        <v>-59069.4003078475</v>
      </c>
      <c r="J24" s="12">
        <f t="shared" si="14"/>
        <v>-19232.725826453603</v>
      </c>
      <c r="K24" s="12">
        <f t="shared" si="14"/>
        <v>21582.785729874347</v>
      </c>
      <c r="L24" s="12">
        <f t="shared" si="14"/>
        <v>63402.174210193683</v>
      </c>
      <c r="M24" s="12">
        <f t="shared" si="14"/>
        <v>106251.14415377064</v>
      </c>
      <c r="N24" s="12">
        <f t="shared" si="14"/>
        <v>150156.08300067909</v>
      </c>
      <c r="O24" s="12">
        <f t="shared" si="14"/>
        <v>195144.07981412002</v>
      </c>
      <c r="P24" s="12">
        <f t="shared" si="14"/>
        <v>241242.94452911228</v>
      </c>
      <c r="Q24" s="12">
        <f t="shared" si="14"/>
        <v>288481.22774264507</v>
      </c>
      <c r="R24" s="12">
        <f t="shared" si="14"/>
        <v>336888.24106081616</v>
      </c>
      <c r="S24" s="12">
        <f t="shared" si="14"/>
        <v>386494.07801892876</v>
      </c>
      <c r="T24" s="12">
        <f t="shared" si="14"/>
        <v>437329.63559099031</v>
      </c>
      <c r="U24" s="12">
        <f t="shared" si="14"/>
        <v>489426.63630552369</v>
      </c>
      <c r="V24" s="12">
        <f t="shared" si="14"/>
        <v>542817.65098510776</v>
      </c>
      <c r="W24" s="12">
        <f t="shared" si="14"/>
        <v>597536.1221275673</v>
      </c>
    </row>
    <row r="25" spans="1:23" s="14" customFormat="1" x14ac:dyDescent="0.25">
      <c r="A25" s="14" t="s">
        <v>63</v>
      </c>
      <c r="C25" s="14">
        <v>0</v>
      </c>
      <c r="D25" s="11">
        <f>Zadání!B5/(2*Zadání!B35-1)</f>
        <v>494871.79487179487</v>
      </c>
      <c r="E25" s="11">
        <f>(2*Zadání!$B$5)/(2*Zadání!$B$35-1)</f>
        <v>989743.58974358975</v>
      </c>
      <c r="F25" s="11">
        <f>(2*Zadání!$B$5)/(2*Zadání!$B$35-1)</f>
        <v>989743.58974358975</v>
      </c>
      <c r="G25" s="11">
        <f>(2*Zadání!$B$5)/(2*Zadání!$B$35-1)</f>
        <v>989743.58974358975</v>
      </c>
      <c r="H25" s="11">
        <f>(2*Zadání!$B$5)/(2*Zadání!$B$35-1)</f>
        <v>989743.58974358975</v>
      </c>
      <c r="I25" s="11">
        <f>(2*Zadání!$B$5)/(2*Zadání!$B$35-1)</f>
        <v>989743.58974358975</v>
      </c>
      <c r="J25" s="11">
        <f>(2*Zadání!$B$5)/(2*Zadání!$B$35-1)</f>
        <v>989743.58974358975</v>
      </c>
      <c r="K25" s="11">
        <f>(2*Zadání!$B$5)/(2*Zadání!$B$35-1)</f>
        <v>989743.58974358975</v>
      </c>
      <c r="L25" s="11">
        <f>(2*Zadání!$B$5)/(2*Zadání!$B$35-1)</f>
        <v>989743.58974358975</v>
      </c>
      <c r="M25" s="11">
        <f>(2*Zadání!$B$5)/(2*Zadání!$B$35-1)</f>
        <v>989743.58974358975</v>
      </c>
      <c r="N25" s="11">
        <f>(2*Zadání!$B$5)/(2*Zadání!$B$35-1)</f>
        <v>989743.58974358975</v>
      </c>
      <c r="O25" s="11">
        <f>(2*Zadání!$B$5)/(2*Zadání!$B$35-1)</f>
        <v>989743.58974358975</v>
      </c>
      <c r="P25" s="11">
        <f>(2*Zadání!$B$5)/(2*Zadání!$B$35-1)</f>
        <v>989743.58974358975</v>
      </c>
      <c r="Q25" s="11">
        <f>(2*Zadání!$B$5)/(2*Zadání!$B$35-1)</f>
        <v>989743.58974358975</v>
      </c>
      <c r="R25" s="11">
        <f>(2*Zadání!$B$5)/(2*Zadání!$B$35-1)</f>
        <v>989743.58974358975</v>
      </c>
      <c r="S25" s="11">
        <f>(2*Zadání!$B$5)/(2*Zadání!$B$35-1)</f>
        <v>989743.58974358975</v>
      </c>
      <c r="T25" s="11">
        <f>(2*Zadání!$B$5)/(2*Zadání!$B$35-1)</f>
        <v>989743.58974358975</v>
      </c>
      <c r="U25" s="11">
        <f>(2*Zadání!$B$5)/(2*Zadání!$B$35-1)</f>
        <v>989743.58974358975</v>
      </c>
      <c r="V25" s="11">
        <f>(2*Zadání!$B$5)/(2*Zadání!$B$35-1)</f>
        <v>989743.58974358975</v>
      </c>
      <c r="W25" s="11">
        <f>(2*Zadání!$B$5)/(2*Zadání!$B$35-1)</f>
        <v>989743.58974358975</v>
      </c>
    </row>
    <row r="26" spans="1:23" s="14" customFormat="1" x14ac:dyDescent="0.25">
      <c r="A26" s="14" t="s">
        <v>59</v>
      </c>
      <c r="C26" s="14">
        <f>Úvěr!B4</f>
        <v>0</v>
      </c>
      <c r="D26" s="14">
        <f>Úvěr!C4</f>
        <v>646436.840957443</v>
      </c>
      <c r="E26" s="14">
        <f>Úvěr!D4</f>
        <v>665829.94618616626</v>
      </c>
      <c r="F26" s="14">
        <f>Úvěr!E4</f>
        <v>685804.84457175131</v>
      </c>
      <c r="G26" s="14">
        <f>Úvěr!F4</f>
        <v>706378.98990890384</v>
      </c>
      <c r="H26" s="14">
        <f>Úvěr!G4</f>
        <v>727570.35960617091</v>
      </c>
      <c r="I26" s="14">
        <f>Úvěr!H4</f>
        <v>749397.47039435606</v>
      </c>
      <c r="J26" s="14">
        <f>Úvěr!I4</f>
        <v>771879.39450618671</v>
      </c>
      <c r="K26" s="14">
        <f>Úvěr!J4</f>
        <v>795035.77634137229</v>
      </c>
      <c r="L26" s="14">
        <f>Úvěr!K4</f>
        <v>818886.84963161347</v>
      </c>
      <c r="M26" s="14">
        <f>Úvěr!L4</f>
        <v>843453.45512056188</v>
      </c>
      <c r="N26" s="14">
        <f>Úvěr!M4</f>
        <v>868757.05877417873</v>
      </c>
      <c r="O26" s="14">
        <f>Úvěr!N4</f>
        <v>894819.77053740411</v>
      </c>
      <c r="P26" s="14">
        <f>Úvěr!O4</f>
        <v>921664.36365352618</v>
      </c>
      <c r="Q26" s="14">
        <f>Úvěr!P4</f>
        <v>949314.29456313199</v>
      </c>
      <c r="R26" s="14">
        <f>Úvěr!Q4</f>
        <v>977793.72340002598</v>
      </c>
      <c r="S26" s="14">
        <f>Úvěr!R4</f>
        <v>1007127.5351020268</v>
      </c>
      <c r="T26" s="14">
        <f>Úvěr!S4</f>
        <v>1037341.3611550876</v>
      </c>
      <c r="U26" s="14">
        <f>Úvěr!T4</f>
        <v>1068461.60198974</v>
      </c>
      <c r="V26" s="14">
        <f>Úvěr!U4</f>
        <v>1100515.4500494325</v>
      </c>
      <c r="W26" s="14">
        <f>Úvěr!V4</f>
        <v>1133530.9135509154</v>
      </c>
    </row>
    <row r="27" spans="1:23" s="14" customFormat="1" x14ac:dyDescent="0.25">
      <c r="A27" s="14" t="s">
        <v>15</v>
      </c>
      <c r="C27" s="14">
        <f>-Zadání!B5</f>
        <v>-19300000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</row>
    <row r="28" spans="1:23" s="4" customFormat="1" x14ac:dyDescent="0.25">
      <c r="A28" s="4" t="s">
        <v>73</v>
      </c>
      <c r="C28" s="4">
        <f>C24+C25-C26+C27</f>
        <v>-19300000</v>
      </c>
      <c r="D28" s="4">
        <f t="shared" ref="D28:I28" si="15">D24+D25-D26-D27</f>
        <v>4878.833056491334</v>
      </c>
      <c r="E28" s="4">
        <f t="shared" si="15"/>
        <v>114807.40474844072</v>
      </c>
      <c r="F28" s="4">
        <f t="shared" si="15"/>
        <v>130991.54712814081</v>
      </c>
      <c r="G28" s="4">
        <f t="shared" si="15"/>
        <v>147461.42004850239</v>
      </c>
      <c r="H28" s="4">
        <f t="shared" si="15"/>
        <v>164221.59955113044</v>
      </c>
      <c r="I28" s="4">
        <f t="shared" si="15"/>
        <v>181276.71904138615</v>
      </c>
      <c r="J28" s="4">
        <f t="shared" ref="J28" si="16">J24+J25-J26-J27</f>
        <v>198631.46941094939</v>
      </c>
      <c r="K28" s="4">
        <f t="shared" ref="K28" si="17">K24+K25-K26-K27</f>
        <v>216290.59913209185</v>
      </c>
      <c r="L28" s="4">
        <f t="shared" ref="L28" si="18">L24+L25-L26-L27</f>
        <v>234258.91432217008</v>
      </c>
      <c r="M28" s="4">
        <f t="shared" ref="M28" si="19">M24+M25-M26-M27</f>
        <v>252541.27877679863</v>
      </c>
      <c r="N28" s="4">
        <f t="shared" ref="N28:O28" si="20">N24+N25-N26-N27</f>
        <v>271142.61397009005</v>
      </c>
      <c r="O28" s="4">
        <f t="shared" si="20"/>
        <v>290067.8990203056</v>
      </c>
      <c r="P28" s="4">
        <f t="shared" ref="P28" si="21">P24+P25-P26-P27</f>
        <v>309322.17061917577</v>
      </c>
      <c r="Q28" s="4">
        <f t="shared" ref="Q28" si="22">Q24+Q25-Q26-Q27</f>
        <v>328910.52292310295</v>
      </c>
      <c r="R28" s="4">
        <f t="shared" ref="R28:W28" si="23">R24+R25-R26-R27</f>
        <v>348838.10740437999</v>
      </c>
      <c r="S28" s="4">
        <f t="shared" si="23"/>
        <v>369110.13266049162</v>
      </c>
      <c r="T28" s="4">
        <f t="shared" si="23"/>
        <v>389731.86417949246</v>
      </c>
      <c r="U28" s="4">
        <f t="shared" si="23"/>
        <v>410708.62405937351</v>
      </c>
      <c r="V28" s="4">
        <f t="shared" si="23"/>
        <v>432045.79067926505</v>
      </c>
      <c r="W28" s="4">
        <f t="shared" si="23"/>
        <v>453748.79832024151</v>
      </c>
    </row>
    <row r="30" spans="1:23" s="49" customFormat="1" x14ac:dyDescent="0.25">
      <c r="A30" s="49" t="s">
        <v>71</v>
      </c>
      <c r="C30" s="49">
        <f>C28</f>
        <v>-19300000</v>
      </c>
      <c r="D30" s="49">
        <f>D28+(D19*(1-Zadání!$B$34))-D27+D26</f>
        <v>1073406.6740139343</v>
      </c>
      <c r="E30" s="49">
        <f>E28+(E19*(1-Zadání!$B$34))-E27+E26</f>
        <v>1187019.9356993411</v>
      </c>
      <c r="F30" s="49">
        <f>F28+(F19*(1-Zadání!$B$34))-F27+F26</f>
        <v>1206999.3087723025</v>
      </c>
      <c r="G30" s="49">
        <f>G28+(G19*(1-Zadání!$B$34))-G27+G26</f>
        <v>1227378.269306723</v>
      </c>
      <c r="H30" s="49">
        <f>H28+(H19*(1-Zadání!$B$34))-H27+H26</f>
        <v>1248164.8090518317</v>
      </c>
      <c r="I30" s="49">
        <f>I28+(I19*(1-Zadání!$B$34))-I27+I26</f>
        <v>1269367.0795918426</v>
      </c>
      <c r="J30" s="49">
        <f>J28+(J19*(1-Zadání!$B$34))-J27+J26</f>
        <v>1290993.3955426537</v>
      </c>
      <c r="K30" s="49">
        <f>K28+(K19*(1-Zadání!$B$34))-K27+K26</f>
        <v>1313052.2378124814</v>
      </c>
      <c r="L30" s="49">
        <f>L28+(L19*(1-Zadání!$B$34))-L27+L26</f>
        <v>1335552.2569277054</v>
      </c>
      <c r="M30" s="49">
        <f>M28+(M19*(1-Zadání!$B$34))-M27+M26</f>
        <v>1358502.2764252343</v>
      </c>
      <c r="N30" s="49">
        <f>N28+(N19*(1-Zadání!$B$34))-N27+N26</f>
        <v>1381911.2963127128</v>
      </c>
      <c r="O30" s="49">
        <f>O28+(O19*(1-Zadání!$B$34))-O27+O26</f>
        <v>1405788.4965979413</v>
      </c>
      <c r="P30" s="49">
        <f>P28+(P19*(1-Zadání!$B$34))-P27+P26</f>
        <v>1430143.2408888745</v>
      </c>
      <c r="Q30" s="49">
        <f>Q28+(Q19*(1-Zadání!$B$34))-Q27+Q26</f>
        <v>1454985.0800656269</v>
      </c>
      <c r="R30" s="49">
        <f>R28+(R19*(1-Zadání!$B$34))-R27+R26</f>
        <v>1480323.7560259136</v>
      </c>
      <c r="S30" s="49">
        <f>S28+(S19*(1-Zadání!$B$34))-S27+S26</f>
        <v>1506169.2055054056</v>
      </c>
      <c r="T30" s="49">
        <f>T28+(T19*(1-Zadání!$B$34))-T27+T26</f>
        <v>1532531.5639744881</v>
      </c>
      <c r="U30" s="49">
        <f>U28+(U19*(1-Zadání!$B$34))-U27+U26</f>
        <v>1559421.169612953</v>
      </c>
      <c r="V30" s="49">
        <f>V28+(V19*(1-Zadání!$B$34))-V27+V26</f>
        <v>1586848.567364186</v>
      </c>
      <c r="W30" s="49">
        <f>W28+(W19*(1-Zadání!$B$34))-W27+W26</f>
        <v>1614824.5130704443</v>
      </c>
    </row>
    <row r="31" spans="1:23" s="7" customFormat="1" x14ac:dyDescent="0.25">
      <c r="A31" s="7" t="s">
        <v>72</v>
      </c>
      <c r="C31" s="7">
        <f>C30-(C19*(1-Zadání!$B$34))+Úvěr!B2</f>
        <v>-1930000</v>
      </c>
      <c r="D31" s="7">
        <f>D30-(D19*(1-Zadání!$B$34))-'Cash flow'!D26</f>
        <v>4878.833056491334</v>
      </c>
      <c r="E31" s="7">
        <f>E30-(E19*(1-Zadání!$B$34))-'Cash flow'!E26</f>
        <v>114807.40474844072</v>
      </c>
      <c r="F31" s="7">
        <f>F30-(F19*(1-Zadání!$B$34))-'Cash flow'!F26</f>
        <v>130991.54712814081</v>
      </c>
      <c r="G31" s="7">
        <f>G30-(G19*(1-Zadání!$B$34))-'Cash flow'!G26</f>
        <v>147461.42004850239</v>
      </c>
      <c r="H31" s="7">
        <f>H30-(H19*(1-Zadání!$B$34))-'Cash flow'!H26</f>
        <v>164221.59955113044</v>
      </c>
      <c r="I31" s="7">
        <f>I30-(I19*(1-Zadání!$B$34))-'Cash flow'!I26</f>
        <v>181276.71904138604</v>
      </c>
      <c r="J31" s="7">
        <f>J30-(J19*(1-Zadání!$B$34))-'Cash flow'!J26</f>
        <v>198631.46941094939</v>
      </c>
      <c r="K31" s="7">
        <f>K30-(K19*(1-Zadání!$B$34))-'Cash flow'!K26</f>
        <v>216290.59913209185</v>
      </c>
      <c r="L31" s="7">
        <f>L30-(L19*(1-Zadání!$B$34))-'Cash flow'!L26</f>
        <v>234258.91432217008</v>
      </c>
      <c r="M31" s="7">
        <f>M30-(M19*(1-Zadání!$B$34))-'Cash flow'!M26</f>
        <v>252541.27877679863</v>
      </c>
      <c r="N31" s="7">
        <f>N30-(N19*(1-Zadání!$B$34))-'Cash flow'!N26</f>
        <v>271142.61397009005</v>
      </c>
      <c r="O31" s="7">
        <f>O30-(O19*(1-Zadání!$B$34))-'Cash flow'!O26</f>
        <v>290067.8990203056</v>
      </c>
      <c r="P31" s="7">
        <f>P30-(P19*(1-Zadání!$B$34))-'Cash flow'!P26</f>
        <v>309322.17061917577</v>
      </c>
      <c r="Q31" s="7">
        <f>Q30-(Q19*(1-Zadání!$B$34))-'Cash flow'!Q26</f>
        <v>328910.52292310295</v>
      </c>
      <c r="R31" s="7">
        <f>R30-(R19*(1-Zadání!$B$34))-'Cash flow'!R26</f>
        <v>348838.10740437976</v>
      </c>
      <c r="S31" s="7">
        <f>S30-(S19*(1-Zadání!$B$34))-'Cash flow'!S26</f>
        <v>369110.13266049162</v>
      </c>
      <c r="T31" s="7">
        <f>T30-(T19*(1-Zadání!$B$34))-'Cash flow'!T26</f>
        <v>389731.86417949246</v>
      </c>
      <c r="U31" s="7">
        <f>U30-(U19*(1-Zadání!$B$34))-'Cash flow'!U26</f>
        <v>410708.62405937351</v>
      </c>
      <c r="V31" s="7">
        <f>V30-(V19*(1-Zadání!$B$34))-'Cash flow'!V26</f>
        <v>432045.79067926505</v>
      </c>
      <c r="W31" s="7">
        <f>W30-(W19*(1-Zadání!$B$34))-'Cash flow'!W26</f>
        <v>453748.79832024151</v>
      </c>
    </row>
    <row r="32" spans="1:23" x14ac:dyDescent="0.25">
      <c r="A32" s="20"/>
      <c r="B32" s="20"/>
      <c r="C32" s="21"/>
    </row>
    <row r="35" spans="1:3" x14ac:dyDescent="0.25">
      <c r="A35" s="20"/>
      <c r="B35" s="20"/>
      <c r="C35" s="20"/>
    </row>
    <row r="36" spans="1:3" x14ac:dyDescent="0.25">
      <c r="A36" s="20"/>
      <c r="B36" s="20"/>
      <c r="C36" s="21"/>
    </row>
    <row r="37" spans="1:3" s="15" customFormat="1" x14ac:dyDescent="0.25"/>
    <row r="38" spans="1:3" s="15" customFormat="1" x14ac:dyDescent="0.25"/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8" tint="0.39997558519241921"/>
  </sheetPr>
  <dimension ref="A1:BA111"/>
  <sheetViews>
    <sheetView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23.85546875" style="64" customWidth="1"/>
    <col min="2" max="2" width="14.85546875" bestFit="1" customWidth="1"/>
    <col min="3" max="21" width="13.7109375" customWidth="1"/>
    <col min="22" max="22" width="13.7109375" style="52" customWidth="1"/>
    <col min="23" max="32" width="13.7109375" customWidth="1"/>
    <col min="33" max="33" width="13.7109375" style="52" customWidth="1"/>
    <col min="34" max="52" width="13.7109375" customWidth="1"/>
  </cols>
  <sheetData>
    <row r="1" spans="1:53" s="62" customFormat="1" ht="30" customHeight="1" x14ac:dyDescent="0.25">
      <c r="A1" s="72" t="s">
        <v>85</v>
      </c>
      <c r="B1" s="62">
        <v>10000000</v>
      </c>
      <c r="C1" s="62">
        <v>10300000</v>
      </c>
      <c r="D1" s="62">
        <v>10600000</v>
      </c>
      <c r="E1" s="62">
        <v>10900000</v>
      </c>
      <c r="F1" s="62">
        <v>11200000</v>
      </c>
      <c r="G1" s="62">
        <v>11500000</v>
      </c>
      <c r="H1" s="62">
        <v>11800000</v>
      </c>
      <c r="I1" s="62">
        <v>12100000</v>
      </c>
      <c r="J1" s="62">
        <v>12400000</v>
      </c>
      <c r="K1" s="62">
        <v>12700000</v>
      </c>
      <c r="L1" s="62">
        <v>13000000</v>
      </c>
      <c r="M1" s="62">
        <v>13300000</v>
      </c>
      <c r="N1" s="62">
        <v>13600000</v>
      </c>
      <c r="O1" s="62">
        <v>13900000</v>
      </c>
      <c r="P1" s="62">
        <v>14200000</v>
      </c>
      <c r="Q1" s="62">
        <v>14500000</v>
      </c>
      <c r="R1" s="62">
        <v>14800000</v>
      </c>
      <c r="S1" s="62">
        <v>15100000</v>
      </c>
      <c r="T1" s="62">
        <v>15400000</v>
      </c>
      <c r="U1" s="62">
        <v>15700000</v>
      </c>
      <c r="V1" s="62">
        <v>16000000</v>
      </c>
      <c r="W1" s="62">
        <v>16300000</v>
      </c>
      <c r="X1" s="62">
        <v>16600000</v>
      </c>
      <c r="Y1" s="62">
        <v>16900000</v>
      </c>
      <c r="Z1" s="62">
        <v>17200000</v>
      </c>
      <c r="AA1" s="62">
        <v>17500000</v>
      </c>
      <c r="AB1" s="62">
        <v>17800000</v>
      </c>
      <c r="AC1" s="62">
        <v>18100000</v>
      </c>
      <c r="AD1" s="62">
        <v>18400000</v>
      </c>
      <c r="AE1" s="62">
        <v>18700000</v>
      </c>
      <c r="AF1" s="62">
        <v>19000000</v>
      </c>
      <c r="AG1" s="63">
        <v>19300000</v>
      </c>
      <c r="AH1" s="62">
        <v>19600000</v>
      </c>
      <c r="AI1" s="62">
        <v>19900000</v>
      </c>
      <c r="AJ1" s="62">
        <v>20200000</v>
      </c>
      <c r="AK1" s="62">
        <v>20500000</v>
      </c>
      <c r="AL1" s="62">
        <v>20800000</v>
      </c>
      <c r="AM1" s="62">
        <v>21100000</v>
      </c>
      <c r="AN1" s="62">
        <v>21400000</v>
      </c>
      <c r="AO1" s="62">
        <v>21700000</v>
      </c>
      <c r="AP1" s="62">
        <v>22000000</v>
      </c>
      <c r="AQ1" s="62">
        <v>22300000</v>
      </c>
      <c r="AR1" s="62">
        <v>22600000</v>
      </c>
      <c r="AS1" s="62">
        <v>22900000</v>
      </c>
      <c r="AT1" s="62">
        <v>23200000</v>
      </c>
      <c r="AU1" s="62">
        <v>23500000</v>
      </c>
      <c r="AV1" s="62">
        <v>23800000</v>
      </c>
      <c r="AW1" s="62">
        <v>24100000</v>
      </c>
      <c r="AX1" s="62">
        <v>24400000</v>
      </c>
      <c r="AY1" s="62">
        <v>24700000</v>
      </c>
      <c r="AZ1" s="65">
        <v>25000000</v>
      </c>
    </row>
    <row r="2" spans="1:53" x14ac:dyDescent="0.25">
      <c r="A2" s="73">
        <v>40</v>
      </c>
      <c r="B2" s="66">
        <v>895.14898251937063</v>
      </c>
      <c r="C2" s="66">
        <v>909.97851809610847</v>
      </c>
      <c r="D2" s="66">
        <v>924.80805367273751</v>
      </c>
      <c r="E2" s="66">
        <v>939.63760407825771</v>
      </c>
      <c r="F2" s="66">
        <v>954.46713965553215</v>
      </c>
      <c r="G2" s="66">
        <v>969.29667523150135</v>
      </c>
      <c r="H2" s="66">
        <v>984.12619597925493</v>
      </c>
      <c r="I2" s="66">
        <v>998.95573155588556</v>
      </c>
      <c r="J2" s="66">
        <v>1013.785267132514</v>
      </c>
      <c r="K2" s="66">
        <v>1028.614802709144</v>
      </c>
      <c r="L2" s="66">
        <v>1043.4443531153088</v>
      </c>
      <c r="M2" s="66">
        <v>1058.2738886919381</v>
      </c>
      <c r="N2" s="66">
        <v>1073.1034094390325</v>
      </c>
      <c r="O2" s="66">
        <v>1087.9329598451968</v>
      </c>
      <c r="P2" s="66">
        <v>1102.7624805922906</v>
      </c>
      <c r="Q2" s="66">
        <v>1117.5920309984558</v>
      </c>
      <c r="R2" s="66">
        <v>1132.4215517455493</v>
      </c>
      <c r="S2" s="66">
        <v>1147.2510873221795</v>
      </c>
      <c r="T2" s="66">
        <v>1162.080622898809</v>
      </c>
      <c r="U2" s="66">
        <v>1176.9101733049736</v>
      </c>
      <c r="V2" s="67">
        <v>1191.7396940520678</v>
      </c>
      <c r="W2" s="66">
        <v>1206.5692296286966</v>
      </c>
      <c r="X2" s="66">
        <v>1221.3987652053256</v>
      </c>
      <c r="Y2" s="66">
        <v>1236.2283156106955</v>
      </c>
      <c r="Z2" s="66">
        <v>1251.0578363585842</v>
      </c>
      <c r="AA2" s="66">
        <v>1265.8873719352146</v>
      </c>
      <c r="AB2" s="66">
        <v>1280.7169075118434</v>
      </c>
      <c r="AC2" s="66">
        <v>1295.546457917183</v>
      </c>
      <c r="AD2" s="66">
        <v>1310.3759934946379</v>
      </c>
      <c r="AE2" s="66">
        <v>1325.2055290704272</v>
      </c>
      <c r="AF2" s="66">
        <v>1340.0350498183611</v>
      </c>
      <c r="AG2" s="56">
        <v>1354.8645853949909</v>
      </c>
      <c r="AH2" s="66">
        <v>1369.6941358011557</v>
      </c>
      <c r="AI2" s="66">
        <v>1384.5236565482489</v>
      </c>
      <c r="AJ2" s="66">
        <v>1399.3532069535368</v>
      </c>
      <c r="AK2" s="66">
        <v>1414.1827425301583</v>
      </c>
      <c r="AL2" s="66">
        <v>1429.0122781076734</v>
      </c>
      <c r="AM2" s="66">
        <v>1443.8418136834025</v>
      </c>
      <c r="AN2" s="66">
        <v>1458.6713344313964</v>
      </c>
      <c r="AO2" s="66">
        <v>1473.5008848375614</v>
      </c>
      <c r="AP2" s="66">
        <v>1488.3304055846561</v>
      </c>
      <c r="AQ2" s="66">
        <v>1503.1599559908204</v>
      </c>
      <c r="AR2" s="66">
        <v>1517.9894915674495</v>
      </c>
      <c r="AS2" s="66">
        <v>1532.8190123145439</v>
      </c>
      <c r="AT2" s="66">
        <v>1547.648562719756</v>
      </c>
      <c r="AU2" s="66">
        <v>1562.4780982963773</v>
      </c>
      <c r="AV2" s="66">
        <v>1577.3076190444322</v>
      </c>
      <c r="AW2" s="66">
        <v>1592.1371546210603</v>
      </c>
      <c r="AX2" s="66">
        <v>1606.9667050262431</v>
      </c>
      <c r="AY2" s="66">
        <v>1621.7962257743204</v>
      </c>
      <c r="AZ2" s="68">
        <v>1636.6257613509492</v>
      </c>
      <c r="BA2" s="54"/>
    </row>
    <row r="3" spans="1:53" x14ac:dyDescent="0.25">
      <c r="A3" s="73">
        <v>41</v>
      </c>
      <c r="B3" s="66">
        <v>864.77949514095542</v>
      </c>
      <c r="C3" s="66">
        <v>879.24733472791206</v>
      </c>
      <c r="D3" s="66">
        <v>893.71517431486791</v>
      </c>
      <c r="E3" s="66">
        <v>908.18301390185366</v>
      </c>
      <c r="F3" s="66">
        <v>922.65085348877687</v>
      </c>
      <c r="G3" s="66">
        <v>937.11869307576512</v>
      </c>
      <c r="H3" s="66">
        <v>951.58653266268857</v>
      </c>
      <c r="I3" s="66">
        <v>966.05437224967704</v>
      </c>
      <c r="J3" s="66">
        <v>980.52221183663289</v>
      </c>
      <c r="K3" s="66">
        <v>994.99005142358885</v>
      </c>
      <c r="L3" s="66">
        <v>1009.4578910105101</v>
      </c>
      <c r="M3" s="66">
        <v>1023.9257305975004</v>
      </c>
      <c r="N3" s="66">
        <v>1038.3935701844566</v>
      </c>
      <c r="O3" s="66">
        <v>1052.8614097714124</v>
      </c>
      <c r="P3" s="66">
        <v>1067.3292493583331</v>
      </c>
      <c r="Q3" s="66">
        <v>1081.7970889453238</v>
      </c>
      <c r="R3" s="66">
        <v>1096.2649285322436</v>
      </c>
      <c r="S3" s="66">
        <v>1110.7327681191991</v>
      </c>
      <c r="T3" s="66">
        <v>1125.2006077061919</v>
      </c>
      <c r="U3" s="66">
        <v>1139.6684472931113</v>
      </c>
      <c r="V3" s="67">
        <v>1154.1362868800659</v>
      </c>
      <c r="W3" s="66">
        <v>1168.6041264670594</v>
      </c>
      <c r="X3" s="66">
        <v>1183.0719660539769</v>
      </c>
      <c r="Y3" s="66">
        <v>1197.5398056409713</v>
      </c>
      <c r="Z3" s="66">
        <v>1212.0076452279272</v>
      </c>
      <c r="AA3" s="66">
        <v>1226.4754848148827</v>
      </c>
      <c r="AB3" s="66">
        <v>1240.9433244018389</v>
      </c>
      <c r="AC3" s="66">
        <v>1255.4111639887547</v>
      </c>
      <c r="AD3" s="66">
        <v>1269.8790035757092</v>
      </c>
      <c r="AE3" s="66">
        <v>1284.3468431626657</v>
      </c>
      <c r="AF3" s="66">
        <v>1298.8146827496212</v>
      </c>
      <c r="AG3" s="56">
        <v>1313.2825223365778</v>
      </c>
      <c r="AH3" s="66">
        <v>1327.7503619235304</v>
      </c>
      <c r="AI3" s="66">
        <v>1342.2182015104875</v>
      </c>
      <c r="AJ3" s="66">
        <v>1356.6860410974411</v>
      </c>
      <c r="AK3" s="66">
        <v>1371.1538806844417</v>
      </c>
      <c r="AL3" s="66">
        <v>1385.6217202713542</v>
      </c>
      <c r="AM3" s="66">
        <v>1400.0895598583097</v>
      </c>
      <c r="AN3" s="66">
        <v>1414.5573994453096</v>
      </c>
      <c r="AO3" s="66">
        <v>1429.0252390322653</v>
      </c>
      <c r="AP3" s="66">
        <v>1443.4930786191765</v>
      </c>
      <c r="AQ3" s="66">
        <v>1457.9609182061774</v>
      </c>
      <c r="AR3" s="66">
        <v>1472.4287577931332</v>
      </c>
      <c r="AS3" s="66">
        <v>1486.8965973800457</v>
      </c>
      <c r="AT3" s="66">
        <v>1501.364436966998</v>
      </c>
      <c r="AU3" s="66">
        <v>1515.8322765539538</v>
      </c>
      <c r="AV3" s="66">
        <v>1530.3001161409563</v>
      </c>
      <c r="AW3" s="66">
        <v>1544.767955727865</v>
      </c>
      <c r="AX3" s="66">
        <v>1559.2357953148203</v>
      </c>
      <c r="AY3" s="66">
        <v>1573.703634901779</v>
      </c>
      <c r="AZ3" s="68">
        <v>1588.1714744887342</v>
      </c>
      <c r="BA3" s="54"/>
    </row>
    <row r="4" spans="1:53" x14ac:dyDescent="0.25">
      <c r="A4" s="73">
        <v>42</v>
      </c>
      <c r="B4" s="66">
        <v>835.85617382807584</v>
      </c>
      <c r="C4" s="66">
        <v>849.97954104394205</v>
      </c>
      <c r="D4" s="66">
        <v>864.10290825978018</v>
      </c>
      <c r="E4" s="66">
        <v>878.22627547561808</v>
      </c>
      <c r="F4" s="66">
        <v>892.34964269145587</v>
      </c>
      <c r="G4" s="66">
        <v>906.47300990726364</v>
      </c>
      <c r="H4" s="66">
        <v>920.59637712310098</v>
      </c>
      <c r="I4" s="66">
        <v>934.71974433893922</v>
      </c>
      <c r="J4" s="66">
        <v>948.84311155480748</v>
      </c>
      <c r="K4" s="66">
        <v>962.96647877061366</v>
      </c>
      <c r="L4" s="66">
        <v>977.08984598645043</v>
      </c>
      <c r="M4" s="66">
        <v>991.2132132022889</v>
      </c>
      <c r="N4" s="66">
        <v>1005.3365804181589</v>
      </c>
      <c r="O4" s="66">
        <v>1019.4599476339968</v>
      </c>
      <c r="P4" s="66">
        <v>1033.5833148498348</v>
      </c>
      <c r="Q4" s="66">
        <v>1047.7066820656378</v>
      </c>
      <c r="R4" s="66">
        <v>1061.8300492814756</v>
      </c>
      <c r="S4" s="66">
        <v>1075.9534164973136</v>
      </c>
      <c r="T4" s="66">
        <v>1090.0767837131493</v>
      </c>
      <c r="U4" s="66">
        <v>1104.2001509289887</v>
      </c>
      <c r="V4" s="67">
        <v>1118.3235181448281</v>
      </c>
      <c r="W4" s="66">
        <v>1132.4468853606654</v>
      </c>
      <c r="X4" s="66">
        <v>1146.5702525765032</v>
      </c>
      <c r="Y4" s="66">
        <v>1160.6936197923383</v>
      </c>
      <c r="Z4" s="66">
        <v>1174.8169870081763</v>
      </c>
      <c r="AA4" s="66">
        <v>1188.9403542240136</v>
      </c>
      <c r="AB4" s="66">
        <v>1203.0637214398496</v>
      </c>
      <c r="AC4" s="66">
        <v>1217.1870886557272</v>
      </c>
      <c r="AD4" s="66">
        <v>1231.3104558715277</v>
      </c>
      <c r="AE4" s="66">
        <v>1245.4338230873643</v>
      </c>
      <c r="AF4" s="66">
        <v>1259.5571903032035</v>
      </c>
      <c r="AG4" s="56">
        <v>1273.6805575190378</v>
      </c>
      <c r="AH4" s="66">
        <v>1287.8039247349166</v>
      </c>
      <c r="AI4" s="66">
        <v>1301.9272919507544</v>
      </c>
      <c r="AJ4" s="66">
        <v>1316.0506591665514</v>
      </c>
      <c r="AK4" s="66">
        <v>1330.1740263824299</v>
      </c>
      <c r="AL4" s="66">
        <v>1344.2973935982293</v>
      </c>
      <c r="AM4" s="66">
        <v>1358.4207608140641</v>
      </c>
      <c r="AN4" s="66">
        <v>1372.5441280299005</v>
      </c>
      <c r="AO4" s="66">
        <v>1386.6674952457815</v>
      </c>
      <c r="AP4" s="66">
        <v>1400.7908624616198</v>
      </c>
      <c r="AQ4" s="66">
        <v>1414.9142296774148</v>
      </c>
      <c r="AR4" s="66">
        <v>1429.0375968932519</v>
      </c>
      <c r="AS4" s="66">
        <v>1443.1609641091331</v>
      </c>
      <c r="AT4" s="66">
        <v>1457.2843313249707</v>
      </c>
      <c r="AU4" s="66">
        <v>1471.4076985407644</v>
      </c>
      <c r="AV4" s="66">
        <v>1485.5310657566019</v>
      </c>
      <c r="AW4" s="66">
        <v>1499.6544329724845</v>
      </c>
      <c r="AX4" s="66">
        <v>1513.7778001882793</v>
      </c>
      <c r="AY4" s="66">
        <v>1527.9011674041153</v>
      </c>
      <c r="AZ4" s="68">
        <v>1542.0245346199533</v>
      </c>
      <c r="BA4" s="54"/>
    </row>
    <row r="5" spans="1:53" x14ac:dyDescent="0.25">
      <c r="A5" s="73">
        <v>43</v>
      </c>
      <c r="B5" s="66">
        <v>808.27812327393394</v>
      </c>
      <c r="C5" s="66">
        <v>822.07304008943129</v>
      </c>
      <c r="D5" s="66">
        <v>835.86795690487247</v>
      </c>
      <c r="E5" s="66">
        <v>849.6628737203705</v>
      </c>
      <c r="F5" s="66">
        <v>863.45779053581077</v>
      </c>
      <c r="G5" s="66">
        <v>877.2527073512814</v>
      </c>
      <c r="H5" s="66">
        <v>891.04762416677909</v>
      </c>
      <c r="I5" s="66">
        <v>904.84254098221857</v>
      </c>
      <c r="J5" s="66">
        <v>918.63745779771807</v>
      </c>
      <c r="K5" s="66">
        <v>932.43237461315778</v>
      </c>
      <c r="L5" s="66">
        <v>946.22729142862613</v>
      </c>
      <c r="M5" s="66">
        <v>960.02220824412655</v>
      </c>
      <c r="N5" s="66">
        <v>973.81712505959638</v>
      </c>
      <c r="O5" s="66">
        <v>987.61204187503529</v>
      </c>
      <c r="P5" s="66">
        <v>1001.406958690503</v>
      </c>
      <c r="Q5" s="66">
        <v>1015.201875506005</v>
      </c>
      <c r="R5" s="66">
        <v>1028.9967923214747</v>
      </c>
      <c r="S5" s="66">
        <v>1042.7917091369095</v>
      </c>
      <c r="T5" s="66">
        <v>1056.5866259524137</v>
      </c>
      <c r="U5" s="66">
        <v>1070.3815427678494</v>
      </c>
      <c r="V5" s="67">
        <v>1084.1764595833185</v>
      </c>
      <c r="W5" s="66">
        <v>1097.9713763988223</v>
      </c>
      <c r="X5" s="66">
        <v>1111.766293214258</v>
      </c>
      <c r="Y5" s="66">
        <v>1125.561210029726</v>
      </c>
      <c r="Z5" s="66">
        <v>1139.3561268451958</v>
      </c>
      <c r="AA5" s="66">
        <v>1153.1510436606657</v>
      </c>
      <c r="AB5" s="66">
        <v>1166.945960476136</v>
      </c>
      <c r="AC5" s="66">
        <v>1180.7408772916397</v>
      </c>
      <c r="AD5" s="66">
        <v>1194.5357941070715</v>
      </c>
      <c r="AE5" s="66">
        <v>1208.3307109225411</v>
      </c>
      <c r="AF5" s="66">
        <v>1222.1256277380126</v>
      </c>
      <c r="AG5" s="56">
        <v>1235.9205445535179</v>
      </c>
      <c r="AH5" s="66">
        <v>1249.7154613689872</v>
      </c>
      <c r="AI5" s="66">
        <v>1263.510378184417</v>
      </c>
      <c r="AJ5" s="66">
        <v>1277.3052949998901</v>
      </c>
      <c r="AK5" s="66">
        <v>1291.1002118153569</v>
      </c>
      <c r="AL5" s="66">
        <v>1304.895128630824</v>
      </c>
      <c r="AM5" s="66">
        <v>1318.6900454462952</v>
      </c>
      <c r="AN5" s="66">
        <v>1332.4849622617642</v>
      </c>
      <c r="AO5" s="66">
        <v>1346.2798790772738</v>
      </c>
      <c r="AP5" s="66">
        <v>1360.0747958927032</v>
      </c>
      <c r="AQ5" s="66">
        <v>1373.8697127081703</v>
      </c>
      <c r="AR5" s="66">
        <v>1387.6646295236403</v>
      </c>
      <c r="AS5" s="66">
        <v>1401.4595463391131</v>
      </c>
      <c r="AT5" s="66">
        <v>1415.2544631546216</v>
      </c>
      <c r="AU5" s="66">
        <v>1429.0493799700912</v>
      </c>
      <c r="AV5" s="66">
        <v>1442.8442967855608</v>
      </c>
      <c r="AW5" s="66">
        <v>1456.6392136010302</v>
      </c>
      <c r="AX5" s="66">
        <v>1470.434130416457</v>
      </c>
      <c r="AY5" s="66">
        <v>1484.2290472319257</v>
      </c>
      <c r="AZ5" s="68">
        <v>1498.0239640473937</v>
      </c>
      <c r="BA5" s="54"/>
    </row>
    <row r="6" spans="1:53" x14ac:dyDescent="0.25">
      <c r="A6" s="73">
        <v>44</v>
      </c>
      <c r="B6" s="66">
        <v>781.95362047228036</v>
      </c>
      <c r="C6" s="66">
        <v>795.43501645100775</v>
      </c>
      <c r="D6" s="66">
        <v>808.91641242978869</v>
      </c>
      <c r="E6" s="66">
        <v>822.39780840851529</v>
      </c>
      <c r="F6" s="66">
        <v>835.87920438726985</v>
      </c>
      <c r="G6" s="66">
        <v>849.36060036605193</v>
      </c>
      <c r="H6" s="66">
        <v>862.84199634477784</v>
      </c>
      <c r="I6" s="66">
        <v>876.32339232356037</v>
      </c>
      <c r="J6" s="66">
        <v>889.80478830231482</v>
      </c>
      <c r="K6" s="66">
        <v>903.28618428103994</v>
      </c>
      <c r="L6" s="66">
        <v>916.76758025979575</v>
      </c>
      <c r="M6" s="66">
        <v>930.24897623854804</v>
      </c>
      <c r="N6" s="66">
        <v>943.73037221730181</v>
      </c>
      <c r="O6" s="66">
        <v>957.21176819605603</v>
      </c>
      <c r="P6" s="66">
        <v>970.69316417484083</v>
      </c>
      <c r="Q6" s="66">
        <v>984.17456015356527</v>
      </c>
      <c r="R6" s="66">
        <v>997.65595613234939</v>
      </c>
      <c r="S6" s="66">
        <v>1011.137352111073</v>
      </c>
      <c r="T6" s="66">
        <v>1024.6187480898261</v>
      </c>
      <c r="U6" s="66">
        <v>1038.1001440686123</v>
      </c>
      <c r="V6" s="67">
        <v>1051.5815400473666</v>
      </c>
      <c r="W6" s="66">
        <v>1065.0629360260893</v>
      </c>
      <c r="X6" s="66">
        <v>1078.5443320048407</v>
      </c>
      <c r="Y6" s="66">
        <v>1092.0257279835957</v>
      </c>
      <c r="Z6" s="66">
        <v>1105.5071239623837</v>
      </c>
      <c r="AA6" s="66">
        <v>1118.9885199411381</v>
      </c>
      <c r="AB6" s="66">
        <v>1132.4699159198926</v>
      </c>
      <c r="AC6" s="66">
        <v>1145.9513118986467</v>
      </c>
      <c r="AD6" s="66">
        <v>1159.4327078773681</v>
      </c>
      <c r="AE6" s="66">
        <v>1172.9141038561554</v>
      </c>
      <c r="AF6" s="66">
        <v>1186.3954998348738</v>
      </c>
      <c r="AG6" s="56">
        <v>1199.8768958136279</v>
      </c>
      <c r="AH6" s="66">
        <v>1213.3582917924186</v>
      </c>
      <c r="AI6" s="66">
        <v>1226.8396877711727</v>
      </c>
      <c r="AJ6" s="66">
        <v>1240.32108374989</v>
      </c>
      <c r="AK6" s="66">
        <v>1253.8024797286448</v>
      </c>
      <c r="AL6" s="66">
        <v>1267.2838757073978</v>
      </c>
      <c r="AM6" s="66">
        <v>1280.7652716861521</v>
      </c>
      <c r="AN6" s="66">
        <v>1294.2466676649085</v>
      </c>
      <c r="AO6" s="66">
        <v>1307.7280636436592</v>
      </c>
      <c r="AP6" s="66">
        <v>1321.2094596224156</v>
      </c>
      <c r="AQ6" s="66">
        <v>1334.6908556011704</v>
      </c>
      <c r="AR6" s="66">
        <v>1348.1722515799217</v>
      </c>
      <c r="AS6" s="66">
        <v>1361.6536475587159</v>
      </c>
      <c r="AT6" s="66">
        <v>1375.1350435374288</v>
      </c>
      <c r="AU6" s="66">
        <v>1388.6164395162248</v>
      </c>
      <c r="AV6" s="66">
        <v>1402.0978354949789</v>
      </c>
      <c r="AW6" s="66">
        <v>1415.579231473733</v>
      </c>
      <c r="AX6" s="66">
        <v>1429.0606274524484</v>
      </c>
      <c r="AY6" s="66">
        <v>1442.5420234312414</v>
      </c>
      <c r="AZ6" s="68">
        <v>1456.0234194099546</v>
      </c>
      <c r="BA6" s="54"/>
    </row>
    <row r="7" spans="1:53" x14ac:dyDescent="0.25">
      <c r="A7" s="73">
        <v>45</v>
      </c>
      <c r="B7" s="66">
        <v>756.79909557289568</v>
      </c>
      <c r="C7" s="66">
        <v>769.98090497431917</v>
      </c>
      <c r="D7" s="66">
        <v>783.16271437576688</v>
      </c>
      <c r="E7" s="66">
        <v>796.34452377721652</v>
      </c>
      <c r="F7" s="66">
        <v>809.52633317869061</v>
      </c>
      <c r="G7" s="66">
        <v>822.70814258013888</v>
      </c>
      <c r="H7" s="66">
        <v>835.88995198155999</v>
      </c>
      <c r="I7" s="66">
        <v>849.07176138303646</v>
      </c>
      <c r="J7" s="66">
        <v>862.25357078445802</v>
      </c>
      <c r="K7" s="66">
        <v>875.43538018590584</v>
      </c>
      <c r="L7" s="66">
        <v>888.61718958735423</v>
      </c>
      <c r="M7" s="66">
        <v>901.79899898883093</v>
      </c>
      <c r="N7" s="66">
        <v>914.98080839027989</v>
      </c>
      <c r="O7" s="66">
        <v>928.1626177917002</v>
      </c>
      <c r="P7" s="66">
        <v>941.34442719314814</v>
      </c>
      <c r="Q7" s="66">
        <v>954.52623659459778</v>
      </c>
      <c r="R7" s="66">
        <v>967.70804599604389</v>
      </c>
      <c r="S7" s="66">
        <v>980.88985539752298</v>
      </c>
      <c r="T7" s="66">
        <v>994.07166479897171</v>
      </c>
      <c r="U7" s="66">
        <v>1007.2534742003893</v>
      </c>
      <c r="V7" s="67">
        <v>1020.4352836018687</v>
      </c>
      <c r="W7" s="66">
        <v>1033.6170930032847</v>
      </c>
      <c r="X7" s="66">
        <v>1046.7989024047347</v>
      </c>
      <c r="Y7" s="66">
        <v>1059.9807118062147</v>
      </c>
      <c r="Z7" s="66">
        <v>1073.1625212076638</v>
      </c>
      <c r="AA7" s="66">
        <v>1086.3443306091121</v>
      </c>
      <c r="AB7" s="66">
        <v>1099.5261400105276</v>
      </c>
      <c r="AC7" s="66">
        <v>1112.7079494120098</v>
      </c>
      <c r="AD7" s="66">
        <v>1125.889758813425</v>
      </c>
      <c r="AE7" s="66">
        <v>1139.071568214873</v>
      </c>
      <c r="AF7" s="66">
        <v>1152.2533776163559</v>
      </c>
      <c r="AG7" s="56">
        <v>1165.4351870178041</v>
      </c>
      <c r="AH7" s="66">
        <v>1178.6169964192195</v>
      </c>
      <c r="AI7" s="66">
        <v>1191.7988058206683</v>
      </c>
      <c r="AJ7" s="66">
        <v>1204.9806152221149</v>
      </c>
      <c r="AK7" s="66">
        <v>1218.162424623564</v>
      </c>
      <c r="AL7" s="66">
        <v>1231.3442340250115</v>
      </c>
      <c r="AM7" s="66">
        <v>1244.5260434264608</v>
      </c>
      <c r="AN7" s="66">
        <v>1257.7078528279076</v>
      </c>
      <c r="AO7" s="66">
        <v>1270.8896622293566</v>
      </c>
      <c r="AP7" s="66">
        <v>1284.0714716308055</v>
      </c>
      <c r="AQ7" s="66">
        <v>1297.2532810322539</v>
      </c>
      <c r="AR7" s="66">
        <v>1310.4350904337396</v>
      </c>
      <c r="AS7" s="66">
        <v>1323.6168998351877</v>
      </c>
      <c r="AT7" s="66">
        <v>1336.798709236637</v>
      </c>
      <c r="AU7" s="66">
        <v>1349.9805186380454</v>
      </c>
      <c r="AV7" s="66">
        <v>1363.162328039534</v>
      </c>
      <c r="AW7" s="66">
        <v>1376.3441374409826</v>
      </c>
      <c r="AX7" s="66">
        <v>1389.5259468423922</v>
      </c>
      <c r="AY7" s="66">
        <v>1402.7077562438394</v>
      </c>
      <c r="AZ7" s="68">
        <v>1415.8895656452887</v>
      </c>
      <c r="BA7" s="54"/>
    </row>
    <row r="8" spans="1:53" x14ac:dyDescent="0.25">
      <c r="A8" s="73">
        <v>46</v>
      </c>
      <c r="B8" s="66">
        <v>732.73824566913606</v>
      </c>
      <c r="C8" s="66">
        <v>745.6334939966406</v>
      </c>
      <c r="D8" s="66">
        <v>758.52874232412</v>
      </c>
      <c r="E8" s="66">
        <v>771.42399065162397</v>
      </c>
      <c r="F8" s="66">
        <v>784.31923897912714</v>
      </c>
      <c r="G8" s="66">
        <v>797.21448730663064</v>
      </c>
      <c r="H8" s="66">
        <v>810.1097356341611</v>
      </c>
      <c r="I8" s="66">
        <v>823.00498396166518</v>
      </c>
      <c r="J8" s="66">
        <v>835.9002322891447</v>
      </c>
      <c r="K8" s="66">
        <v>848.79548061664661</v>
      </c>
      <c r="L8" s="66">
        <v>861.69072894415172</v>
      </c>
      <c r="M8" s="66">
        <v>874.58597727165363</v>
      </c>
      <c r="N8" s="66">
        <v>887.48122559915919</v>
      </c>
      <c r="O8" s="66">
        <v>900.37647392666202</v>
      </c>
      <c r="P8" s="66">
        <v>913.27172225419395</v>
      </c>
      <c r="Q8" s="66">
        <v>926.16697058169814</v>
      </c>
      <c r="R8" s="66">
        <v>939.06221890920233</v>
      </c>
      <c r="S8" s="66">
        <v>951.95746723667639</v>
      </c>
      <c r="T8" s="66">
        <v>964.85271556421026</v>
      </c>
      <c r="U8" s="66">
        <v>977.74796389168523</v>
      </c>
      <c r="V8" s="67">
        <v>990.64321221918965</v>
      </c>
      <c r="W8" s="66">
        <v>1003.5384605467228</v>
      </c>
      <c r="X8" s="66">
        <v>1016.4337088742269</v>
      </c>
      <c r="Y8" s="66">
        <v>1029.3289572017311</v>
      </c>
      <c r="Z8" s="66">
        <v>1042.2242055292036</v>
      </c>
      <c r="AA8" s="66">
        <v>1055.1194538567079</v>
      </c>
      <c r="AB8" s="66">
        <v>1068.0147021842436</v>
      </c>
      <c r="AC8" s="66">
        <v>1080.9099505117156</v>
      </c>
      <c r="AD8" s="66">
        <v>1093.8051988392185</v>
      </c>
      <c r="AE8" s="66">
        <v>1106.7004471667235</v>
      </c>
      <c r="AF8" s="66">
        <v>1119.5956954942599</v>
      </c>
      <c r="AG8" s="56">
        <v>1132.4909438217323</v>
      </c>
      <c r="AH8" s="66">
        <v>1145.3861921492351</v>
      </c>
      <c r="AI8" s="66">
        <v>1158.2814404767723</v>
      </c>
      <c r="AJ8" s="66">
        <v>1171.1766888042425</v>
      </c>
      <c r="AK8" s="66">
        <v>1184.0719371317452</v>
      </c>
      <c r="AL8" s="66">
        <v>1196.9671854592486</v>
      </c>
      <c r="AM8" s="66">
        <v>1209.8624337867557</v>
      </c>
      <c r="AN8" s="66">
        <v>1222.7576821142563</v>
      </c>
      <c r="AO8" s="66">
        <v>1235.6529304417606</v>
      </c>
      <c r="AP8" s="66">
        <v>1248.5481787693011</v>
      </c>
      <c r="AQ8" s="66">
        <v>1261.443427096769</v>
      </c>
      <c r="AR8" s="66">
        <v>1274.3386754242731</v>
      </c>
      <c r="AS8" s="66">
        <v>1287.2339237517781</v>
      </c>
      <c r="AT8" s="66">
        <v>1300.1291720792819</v>
      </c>
      <c r="AU8" s="66">
        <v>1313.0244204067835</v>
      </c>
      <c r="AV8" s="66">
        <v>1325.9196687343258</v>
      </c>
      <c r="AW8" s="66">
        <v>1338.8149170618299</v>
      </c>
      <c r="AX8" s="66">
        <v>1351.7101653892953</v>
      </c>
      <c r="AY8" s="66">
        <v>1364.6054137168005</v>
      </c>
      <c r="AZ8" s="68">
        <v>1377.5006620443044</v>
      </c>
      <c r="BA8" s="54"/>
    </row>
    <row r="9" spans="1:53" x14ac:dyDescent="0.25">
      <c r="A9" s="73">
        <v>47</v>
      </c>
      <c r="B9" s="66">
        <v>709.70126171870561</v>
      </c>
      <c r="C9" s="66">
        <v>722.32214306051833</v>
      </c>
      <c r="D9" s="66">
        <v>734.94302440235379</v>
      </c>
      <c r="E9" s="66">
        <v>747.56390574416662</v>
      </c>
      <c r="F9" s="66">
        <v>760.18478708595501</v>
      </c>
      <c r="G9" s="66">
        <v>772.80566842779149</v>
      </c>
      <c r="H9" s="66">
        <v>785.42654976957942</v>
      </c>
      <c r="I9" s="66">
        <v>798.04743111139237</v>
      </c>
      <c r="J9" s="66">
        <v>810.66831245322919</v>
      </c>
      <c r="K9" s="66">
        <v>823.28919379501599</v>
      </c>
      <c r="L9" s="66">
        <v>835.91007513682951</v>
      </c>
      <c r="M9" s="66">
        <v>848.53095647864234</v>
      </c>
      <c r="N9" s="66">
        <v>861.15183782047927</v>
      </c>
      <c r="O9" s="66">
        <v>873.77271916226516</v>
      </c>
      <c r="P9" s="66">
        <v>886.39360050410414</v>
      </c>
      <c r="Q9" s="66">
        <v>899.01448184588946</v>
      </c>
      <c r="R9" s="66">
        <v>911.63536318772935</v>
      </c>
      <c r="S9" s="66">
        <v>924.25624452954207</v>
      </c>
      <c r="T9" s="66">
        <v>936.87712587132614</v>
      </c>
      <c r="U9" s="66">
        <v>949.49800721313989</v>
      </c>
      <c r="V9" s="67">
        <v>962.11888855497955</v>
      </c>
      <c r="W9" s="66">
        <v>974.73976989676362</v>
      </c>
      <c r="X9" s="66">
        <v>987.36065123860453</v>
      </c>
      <c r="Y9" s="66">
        <v>999.98153258038792</v>
      </c>
      <c r="Z9" s="66">
        <v>1012.6024139221993</v>
      </c>
      <c r="AA9" s="66">
        <v>1025.2232952640124</v>
      </c>
      <c r="AB9" s="66">
        <v>1037.8441766058247</v>
      </c>
      <c r="AC9" s="66">
        <v>1050.4650579476672</v>
      </c>
      <c r="AD9" s="66">
        <v>1063.0859392894504</v>
      </c>
      <c r="AE9" s="66">
        <v>1075.7068206312617</v>
      </c>
      <c r="AF9" s="66">
        <v>1088.3277019731051</v>
      </c>
      <c r="AG9" s="56">
        <v>1100.9485833149174</v>
      </c>
      <c r="AH9" s="66">
        <v>1113.569464656699</v>
      </c>
      <c r="AI9" s="66">
        <v>1126.1903459985103</v>
      </c>
      <c r="AJ9" s="66">
        <v>1138.8112273403549</v>
      </c>
      <c r="AK9" s="66">
        <v>1151.4321086821346</v>
      </c>
      <c r="AL9" s="66">
        <v>1164.0529900239469</v>
      </c>
      <c r="AM9" s="66">
        <v>1176.6738713657924</v>
      </c>
      <c r="AN9" s="66">
        <v>1189.2947527075719</v>
      </c>
      <c r="AO9" s="66">
        <v>1201.9156340494178</v>
      </c>
      <c r="AP9" s="66">
        <v>1214.5365153912303</v>
      </c>
      <c r="AQ9" s="66">
        <v>1227.1573967330103</v>
      </c>
      <c r="AR9" s="66">
        <v>1239.7782780748557</v>
      </c>
      <c r="AS9" s="66">
        <v>1252.3991594166348</v>
      </c>
      <c r="AT9" s="66">
        <v>1265.02004075848</v>
      </c>
      <c r="AU9" s="66">
        <v>1277.6409221002582</v>
      </c>
      <c r="AV9" s="66">
        <v>1290.2618034420698</v>
      </c>
      <c r="AW9" s="66">
        <v>1302.882684783883</v>
      </c>
      <c r="AX9" s="66">
        <v>1315.5035661256934</v>
      </c>
      <c r="AY9" s="66">
        <v>1328.1244474675432</v>
      </c>
      <c r="AZ9" s="68">
        <v>1340.7453288093554</v>
      </c>
      <c r="BA9" s="54"/>
    </row>
    <row r="10" spans="1:53" x14ac:dyDescent="0.25">
      <c r="A10" s="73">
        <v>48</v>
      </c>
      <c r="B10" s="66">
        <v>687.62415209956532</v>
      </c>
      <c r="C10" s="66">
        <v>699.98209841342486</v>
      </c>
      <c r="D10" s="66">
        <v>712.34004472730442</v>
      </c>
      <c r="E10" s="66">
        <v>724.69799104116248</v>
      </c>
      <c r="F10" s="66">
        <v>737.05593735499656</v>
      </c>
      <c r="G10" s="66">
        <v>749.41388366887873</v>
      </c>
      <c r="H10" s="66">
        <v>761.77182998271212</v>
      </c>
      <c r="I10" s="66">
        <v>774.12977629659497</v>
      </c>
      <c r="J10" s="66">
        <v>786.48772261045303</v>
      </c>
      <c r="K10" s="66">
        <v>798.84566892431098</v>
      </c>
      <c r="L10" s="66">
        <v>811.20361523814506</v>
      </c>
      <c r="M10" s="66">
        <v>823.56156155202734</v>
      </c>
      <c r="N10" s="66">
        <v>835.91950786586028</v>
      </c>
      <c r="O10" s="66">
        <v>848.27745417974324</v>
      </c>
      <c r="P10" s="66">
        <v>860.63540049360165</v>
      </c>
      <c r="Q10" s="66">
        <v>872.99334680743311</v>
      </c>
      <c r="R10" s="66">
        <v>885.35129312129152</v>
      </c>
      <c r="S10" s="66">
        <v>897.70923943514936</v>
      </c>
      <c r="T10" s="66">
        <v>910.06718574903402</v>
      </c>
      <c r="U10" s="66">
        <v>922.42513206289209</v>
      </c>
      <c r="V10" s="67">
        <v>934.78307837672287</v>
      </c>
      <c r="W10" s="66">
        <v>947.14102469058105</v>
      </c>
      <c r="X10" s="66">
        <v>959.4989710044398</v>
      </c>
      <c r="Y10" s="66">
        <v>971.85691731832458</v>
      </c>
      <c r="Z10" s="66">
        <v>984.21486363215536</v>
      </c>
      <c r="AA10" s="66">
        <v>996.57280994601228</v>
      </c>
      <c r="AB10" s="66">
        <v>1008.930756259871</v>
      </c>
      <c r="AC10" s="66">
        <v>1021.288702573757</v>
      </c>
      <c r="AD10" s="66">
        <v>1033.6466488875863</v>
      </c>
      <c r="AE10" s="66">
        <v>1046.004595201445</v>
      </c>
      <c r="AF10" s="66">
        <v>1058.362541515331</v>
      </c>
      <c r="AG10" s="56">
        <v>1070.7204878291593</v>
      </c>
      <c r="AH10" s="66">
        <v>1083.0784341430474</v>
      </c>
      <c r="AI10" s="66">
        <v>1095.4363804568748</v>
      </c>
      <c r="AJ10" s="66">
        <v>1107.794326770734</v>
      </c>
      <c r="AK10" s="66">
        <v>1120.1522730846218</v>
      </c>
      <c r="AL10" s="66">
        <v>1132.5102193984799</v>
      </c>
      <c r="AM10" s="66">
        <v>1144.8681657123059</v>
      </c>
      <c r="AN10" s="66">
        <v>1157.2261120261646</v>
      </c>
      <c r="AO10" s="66">
        <v>1169.5840583400204</v>
      </c>
      <c r="AP10" s="66">
        <v>1181.9420046539121</v>
      </c>
      <c r="AQ10" s="66">
        <v>1194.2999509677388</v>
      </c>
      <c r="AR10" s="66">
        <v>1206.6578972815967</v>
      </c>
      <c r="AS10" s="66">
        <v>1219.0158435954543</v>
      </c>
      <c r="AT10" s="66">
        <v>1231.3737899093112</v>
      </c>
      <c r="AU10" s="66">
        <v>1243.7317362231688</v>
      </c>
      <c r="AV10" s="66">
        <v>1256.0896825370269</v>
      </c>
      <c r="AW10" s="66">
        <v>1268.4476288508847</v>
      </c>
      <c r="AX10" s="66">
        <v>1280.8055751647423</v>
      </c>
      <c r="AY10" s="66">
        <v>1293.1635214786354</v>
      </c>
      <c r="AZ10" s="68">
        <v>1305.5214677924596</v>
      </c>
      <c r="BA10" s="54"/>
    </row>
    <row r="11" spans="1:53" x14ac:dyDescent="0.25">
      <c r="A11" s="73">
        <v>49</v>
      </c>
      <c r="B11" s="66">
        <v>666.4481489954926</v>
      </c>
      <c r="C11" s="66">
        <v>678.55389232335358</v>
      </c>
      <c r="D11" s="66">
        <v>690.65963565121478</v>
      </c>
      <c r="E11" s="66">
        <v>702.76537897907713</v>
      </c>
      <c r="F11" s="66">
        <v>714.87112230693697</v>
      </c>
      <c r="G11" s="66">
        <v>726.97686563479692</v>
      </c>
      <c r="H11" s="66">
        <v>739.08260896265756</v>
      </c>
      <c r="I11" s="66">
        <v>751.18835229051797</v>
      </c>
      <c r="J11" s="66">
        <v>763.29409561837883</v>
      </c>
      <c r="K11" s="66">
        <v>775.39983894624049</v>
      </c>
      <c r="L11" s="66">
        <v>787.50558227410102</v>
      </c>
      <c r="M11" s="66">
        <v>799.61132560198553</v>
      </c>
      <c r="N11" s="66">
        <v>811.71706892982309</v>
      </c>
      <c r="O11" s="66">
        <v>823.82281225768236</v>
      </c>
      <c r="P11" s="66">
        <v>835.92855558554379</v>
      </c>
      <c r="Q11" s="66">
        <v>848.03429891340454</v>
      </c>
      <c r="R11" s="66">
        <v>860.14004224129053</v>
      </c>
      <c r="S11" s="66">
        <v>872.24578556912638</v>
      </c>
      <c r="T11" s="66">
        <v>884.35152889698736</v>
      </c>
      <c r="U11" s="66">
        <v>896.4572722248472</v>
      </c>
      <c r="V11" s="67">
        <v>908.56301555273421</v>
      </c>
      <c r="W11" s="66">
        <v>920.66875888057029</v>
      </c>
      <c r="X11" s="66">
        <v>932.77450220845628</v>
      </c>
      <c r="Y11" s="66">
        <v>944.88024553631749</v>
      </c>
      <c r="Z11" s="66">
        <v>956.98598886415027</v>
      </c>
      <c r="AA11" s="66">
        <v>969.09173219203944</v>
      </c>
      <c r="AB11" s="66">
        <v>981.19747551987302</v>
      </c>
      <c r="AC11" s="66">
        <v>993.30321884773457</v>
      </c>
      <c r="AD11" s="66">
        <v>1005.4089621756225</v>
      </c>
      <c r="AE11" s="66">
        <v>1017.514705503456</v>
      </c>
      <c r="AF11" s="66">
        <v>1029.6204488313153</v>
      </c>
      <c r="AG11" s="56">
        <v>1041.7261921591755</v>
      </c>
      <c r="AH11" s="66">
        <v>1053.8319354870666</v>
      </c>
      <c r="AI11" s="66">
        <v>1065.9376788148982</v>
      </c>
      <c r="AJ11" s="66">
        <v>1078.0434221427881</v>
      </c>
      <c r="AK11" s="66">
        <v>1090.1491654706199</v>
      </c>
      <c r="AL11" s="66">
        <v>1102.2549087985105</v>
      </c>
      <c r="AM11" s="66">
        <v>1114.3606521263414</v>
      </c>
      <c r="AN11" s="66">
        <v>1126.4663954542323</v>
      </c>
      <c r="AO11" s="66">
        <v>1138.5721387820636</v>
      </c>
      <c r="AP11" s="66">
        <v>1150.6778821099249</v>
      </c>
      <c r="AQ11" s="66">
        <v>1162.7836254377833</v>
      </c>
      <c r="AR11" s="66">
        <v>1174.889368765645</v>
      </c>
      <c r="AS11" s="66">
        <v>1186.9951120935052</v>
      </c>
      <c r="AT11" s="66">
        <v>1199.100855421367</v>
      </c>
      <c r="AU11" s="66">
        <v>1211.2065987492597</v>
      </c>
      <c r="AV11" s="66">
        <v>1223.3123420771201</v>
      </c>
      <c r="AW11" s="66">
        <v>1235.4180854049812</v>
      </c>
      <c r="AX11" s="66">
        <v>1247.5238287328423</v>
      </c>
      <c r="AY11" s="66">
        <v>1259.6295720606699</v>
      </c>
      <c r="AZ11" s="68">
        <v>1271.735315388529</v>
      </c>
      <c r="BA11" s="54"/>
    </row>
    <row r="12" spans="1:53" x14ac:dyDescent="0.25">
      <c r="A12" s="73">
        <v>50</v>
      </c>
      <c r="B12" s="66">
        <v>646.11918601560387</v>
      </c>
      <c r="C12" s="66">
        <v>657.98281447690761</v>
      </c>
      <c r="D12" s="66">
        <v>669.84644293819042</v>
      </c>
      <c r="E12" s="66">
        <v>681.71007139949404</v>
      </c>
      <c r="F12" s="66">
        <v>693.573699860798</v>
      </c>
      <c r="G12" s="66">
        <v>705.4373283221006</v>
      </c>
      <c r="H12" s="66">
        <v>717.30095678340433</v>
      </c>
      <c r="I12" s="66">
        <v>729.16458524470806</v>
      </c>
      <c r="J12" s="66">
        <v>741.02821370601146</v>
      </c>
      <c r="K12" s="66">
        <v>752.89184216731599</v>
      </c>
      <c r="L12" s="66">
        <v>764.7554706286187</v>
      </c>
      <c r="M12" s="66">
        <v>776.61909908994528</v>
      </c>
      <c r="N12" s="66">
        <v>788.4827275512489</v>
      </c>
      <c r="O12" s="66">
        <v>800.34635601255286</v>
      </c>
      <c r="P12" s="66">
        <v>812.20998447383363</v>
      </c>
      <c r="Q12" s="66">
        <v>824.07361293513691</v>
      </c>
      <c r="R12" s="66">
        <v>835.93724139643984</v>
      </c>
      <c r="S12" s="66">
        <v>847.80086985776802</v>
      </c>
      <c r="T12" s="66">
        <v>859.66449831904686</v>
      </c>
      <c r="U12" s="66">
        <v>871.52812678035048</v>
      </c>
      <c r="V12" s="67">
        <v>883.39175524167911</v>
      </c>
      <c r="W12" s="66">
        <v>895.25538370295681</v>
      </c>
      <c r="X12" s="66">
        <v>907.11901216428669</v>
      </c>
      <c r="Y12" s="66">
        <v>918.9826406255645</v>
      </c>
      <c r="Z12" s="66">
        <v>930.84626908686721</v>
      </c>
      <c r="AA12" s="66">
        <v>942.70989754817197</v>
      </c>
      <c r="AB12" s="66">
        <v>954.57352600947524</v>
      </c>
      <c r="AC12" s="66">
        <v>966.43715447077921</v>
      </c>
      <c r="AD12" s="66">
        <v>978.30078293208214</v>
      </c>
      <c r="AE12" s="66">
        <v>990.16441139341293</v>
      </c>
      <c r="AF12" s="66">
        <v>1002.0280398546885</v>
      </c>
      <c r="AG12" s="56">
        <v>1013.891668315994</v>
      </c>
      <c r="AH12" s="66">
        <v>1025.7552967772963</v>
      </c>
      <c r="AI12" s="66">
        <v>1037.6189252386014</v>
      </c>
      <c r="AJ12" s="66">
        <v>1049.4825536999317</v>
      </c>
      <c r="AK12" s="66">
        <v>1061.3461821612077</v>
      </c>
      <c r="AL12" s="66">
        <v>1073.2098106225101</v>
      </c>
      <c r="AM12" s="66">
        <v>1085.0734390838138</v>
      </c>
      <c r="AN12" s="66">
        <v>1096.9370675451469</v>
      </c>
      <c r="AO12" s="66">
        <v>1108.800696006422</v>
      </c>
      <c r="AP12" s="66">
        <v>1120.6643244677243</v>
      </c>
      <c r="AQ12" s="66">
        <v>1132.5279529290272</v>
      </c>
      <c r="AR12" s="66">
        <v>1144.3915813903316</v>
      </c>
      <c r="AS12" s="66">
        <v>1156.2552098516355</v>
      </c>
      <c r="AT12" s="66">
        <v>1168.1188383129693</v>
      </c>
      <c r="AU12" s="66">
        <v>1179.9824667742421</v>
      </c>
      <c r="AV12" s="66">
        <v>1191.8460952355476</v>
      </c>
      <c r="AW12" s="66">
        <v>1203.7097236968807</v>
      </c>
      <c r="AX12" s="66">
        <v>1215.5733521581531</v>
      </c>
      <c r="AY12" s="66">
        <v>1227.4369806194563</v>
      </c>
      <c r="AZ12" s="68">
        <v>1239.3006090807592</v>
      </c>
      <c r="BA12" s="54"/>
    </row>
    <row r="13" spans="1:53" x14ac:dyDescent="0.25">
      <c r="A13" s="73">
        <v>51</v>
      </c>
      <c r="B13" s="66">
        <v>626.58743727019942</v>
      </c>
      <c r="C13" s="66">
        <v>638.2184455655746</v>
      </c>
      <c r="D13" s="66">
        <v>649.84945386099093</v>
      </c>
      <c r="E13" s="66">
        <v>661.48046215636657</v>
      </c>
      <c r="F13" s="66">
        <v>673.11147045176313</v>
      </c>
      <c r="G13" s="66">
        <v>684.742478747159</v>
      </c>
      <c r="H13" s="66">
        <v>696.37348704255373</v>
      </c>
      <c r="I13" s="66">
        <v>708.00449533794972</v>
      </c>
      <c r="J13" s="66">
        <v>719.63550363334514</v>
      </c>
      <c r="K13" s="66">
        <v>731.26651192873999</v>
      </c>
      <c r="L13" s="66">
        <v>742.89752022413575</v>
      </c>
      <c r="M13" s="66">
        <v>754.52852851953139</v>
      </c>
      <c r="N13" s="66">
        <v>766.15953681492635</v>
      </c>
      <c r="O13" s="66">
        <v>777.79054511034542</v>
      </c>
      <c r="P13" s="66">
        <v>789.42155340571799</v>
      </c>
      <c r="Q13" s="66">
        <v>801.05256170113705</v>
      </c>
      <c r="R13" s="66">
        <v>812.68356999653281</v>
      </c>
      <c r="S13" s="66">
        <v>824.31457829190515</v>
      </c>
      <c r="T13" s="66">
        <v>835.9455865873008</v>
      </c>
      <c r="U13" s="66">
        <v>847.57659488269576</v>
      </c>
      <c r="V13" s="67">
        <v>859.2076031781163</v>
      </c>
      <c r="W13" s="66">
        <v>870.83861147348762</v>
      </c>
      <c r="X13" s="66">
        <v>882.46961976888474</v>
      </c>
      <c r="Y13" s="66">
        <v>894.10062806427982</v>
      </c>
      <c r="Z13" s="66">
        <v>905.73163635967455</v>
      </c>
      <c r="AA13" s="66">
        <v>917.3626446550694</v>
      </c>
      <c r="AB13" s="66">
        <v>928.99365295046562</v>
      </c>
      <c r="AC13" s="66">
        <v>940.62466124586126</v>
      </c>
      <c r="AD13" s="66">
        <v>952.25566954125702</v>
      </c>
      <c r="AE13" s="66">
        <v>963.88667783667904</v>
      </c>
      <c r="AF13" s="66">
        <v>975.5176861320748</v>
      </c>
      <c r="AG13" s="56">
        <v>987.14869442744521</v>
      </c>
      <c r="AH13" s="66">
        <v>998.77970272286655</v>
      </c>
      <c r="AI13" s="66">
        <v>1010.4107110182351</v>
      </c>
      <c r="AJ13" s="66">
        <v>1022.0417193136579</v>
      </c>
      <c r="AK13" s="66">
        <v>1033.672727609026</v>
      </c>
      <c r="AL13" s="66">
        <v>1045.3037359044497</v>
      </c>
      <c r="AM13" s="66">
        <v>1056.9347441998186</v>
      </c>
      <c r="AN13" s="66">
        <v>1068.5657524952417</v>
      </c>
      <c r="AO13" s="66">
        <v>1080.1967607906374</v>
      </c>
      <c r="AP13" s="66">
        <v>1091.8277690860041</v>
      </c>
      <c r="AQ13" s="66">
        <v>1103.4587773814003</v>
      </c>
      <c r="AR13" s="66">
        <v>1115.0897856768247</v>
      </c>
      <c r="AS13" s="66">
        <v>1126.7207939721914</v>
      </c>
      <c r="AT13" s="66">
        <v>1138.3518022675869</v>
      </c>
      <c r="AU13" s="66">
        <v>1149.9828105629826</v>
      </c>
      <c r="AV13" s="66">
        <v>1161.613818858378</v>
      </c>
      <c r="AW13" s="66">
        <v>1173.2448271538042</v>
      </c>
      <c r="AX13" s="66">
        <v>1184.8758354491692</v>
      </c>
      <c r="AY13" s="66">
        <v>1196.5068437445962</v>
      </c>
      <c r="AZ13" s="68">
        <v>1208.1378520399594</v>
      </c>
      <c r="BA13" s="54"/>
    </row>
    <row r="14" spans="1:53" x14ac:dyDescent="0.25">
      <c r="A14" s="73">
        <v>52</v>
      </c>
      <c r="B14" s="66">
        <v>607.80690963036966</v>
      </c>
      <c r="C14" s="66">
        <v>619.21424468933333</v>
      </c>
      <c r="D14" s="66">
        <v>630.62157974825982</v>
      </c>
      <c r="E14" s="66">
        <v>642.02891480720587</v>
      </c>
      <c r="F14" s="66">
        <v>653.43624986615089</v>
      </c>
      <c r="G14" s="66">
        <v>664.84358492511694</v>
      </c>
      <c r="H14" s="66">
        <v>676.25091998406276</v>
      </c>
      <c r="I14" s="66">
        <v>687.65825504298789</v>
      </c>
      <c r="J14" s="66">
        <v>699.06559010193359</v>
      </c>
      <c r="K14" s="66">
        <v>710.47292516087907</v>
      </c>
      <c r="L14" s="66">
        <v>721.8802602198266</v>
      </c>
      <c r="M14" s="66">
        <v>733.28759527879254</v>
      </c>
      <c r="N14" s="66">
        <v>744.69493033771664</v>
      </c>
      <c r="O14" s="66">
        <v>756.10226539666314</v>
      </c>
      <c r="P14" s="66">
        <v>767.50960045560817</v>
      </c>
      <c r="Q14" s="66">
        <v>778.91693551455421</v>
      </c>
      <c r="R14" s="66">
        <v>790.32427057350003</v>
      </c>
      <c r="S14" s="66">
        <v>801.73160563244505</v>
      </c>
      <c r="T14" s="66">
        <v>813.13894069139201</v>
      </c>
      <c r="U14" s="66">
        <v>824.54627575035977</v>
      </c>
      <c r="V14" s="67">
        <v>835.95361080928205</v>
      </c>
      <c r="W14" s="66">
        <v>847.3609458682281</v>
      </c>
      <c r="X14" s="66">
        <v>858.76828092717403</v>
      </c>
      <c r="Y14" s="66">
        <v>870.17561598612087</v>
      </c>
      <c r="Z14" s="66">
        <v>881.58295104506487</v>
      </c>
      <c r="AA14" s="66">
        <v>892.99028610403525</v>
      </c>
      <c r="AB14" s="66">
        <v>904.39762116295742</v>
      </c>
      <c r="AC14" s="66">
        <v>915.80495622190347</v>
      </c>
      <c r="AD14" s="66">
        <v>927.21229128084815</v>
      </c>
      <c r="AE14" s="66">
        <v>938.61962633979374</v>
      </c>
      <c r="AF14" s="66">
        <v>950.02696139876525</v>
      </c>
      <c r="AG14" s="56">
        <v>961.43429645771107</v>
      </c>
      <c r="AH14" s="66">
        <v>972.84163151665689</v>
      </c>
      <c r="AI14" s="66">
        <v>984.24896657560271</v>
      </c>
      <c r="AJ14" s="66">
        <v>995.65630163452306</v>
      </c>
      <c r="AK14" s="66">
        <v>1007.0636366934946</v>
      </c>
      <c r="AL14" s="66">
        <v>1018.4709717524406</v>
      </c>
      <c r="AM14" s="66">
        <v>1029.8783068113592</v>
      </c>
      <c r="AN14" s="66">
        <v>1041.2856418703057</v>
      </c>
      <c r="AO14" s="66">
        <v>1052.6929769292781</v>
      </c>
      <c r="AP14" s="66">
        <v>1064.1003119881971</v>
      </c>
      <c r="AQ14" s="66">
        <v>1075.5076470471702</v>
      </c>
      <c r="AR14" s="66">
        <v>1086.9149821060887</v>
      </c>
      <c r="AS14" s="66">
        <v>1098.3223171650334</v>
      </c>
      <c r="AT14" s="66">
        <v>1109.7296522239792</v>
      </c>
      <c r="AU14" s="66">
        <v>1121.136987282925</v>
      </c>
      <c r="AV14" s="66">
        <v>1132.5443223418706</v>
      </c>
      <c r="AW14" s="66">
        <v>1143.9516574008458</v>
      </c>
      <c r="AX14" s="66">
        <v>1155.3589924597916</v>
      </c>
      <c r="AY14" s="66">
        <v>1166.7663275187094</v>
      </c>
      <c r="AZ14" s="68">
        <v>1178.173662577683</v>
      </c>
      <c r="BA14" s="54"/>
    </row>
    <row r="15" spans="1:53" x14ac:dyDescent="0.25">
      <c r="A15" s="73">
        <v>53</v>
      </c>
      <c r="B15" s="66">
        <v>589.73508114677725</v>
      </c>
      <c r="C15" s="66">
        <v>600.9271834687612</v>
      </c>
      <c r="D15" s="66">
        <v>612.11928579074549</v>
      </c>
      <c r="E15" s="66">
        <v>623.31138811273001</v>
      </c>
      <c r="F15" s="66">
        <v>634.50349043473364</v>
      </c>
      <c r="G15" s="66">
        <v>645.6955927566994</v>
      </c>
      <c r="H15" s="66">
        <v>656.88769507868346</v>
      </c>
      <c r="I15" s="66">
        <v>668.07979740066946</v>
      </c>
      <c r="J15" s="66">
        <v>679.27189972265353</v>
      </c>
      <c r="K15" s="66">
        <v>690.4640020446368</v>
      </c>
      <c r="L15" s="66">
        <v>701.65610436662189</v>
      </c>
      <c r="M15" s="66">
        <v>712.84820668860516</v>
      </c>
      <c r="N15" s="66">
        <v>724.04030901061117</v>
      </c>
      <c r="O15" s="66">
        <v>735.23241133257409</v>
      </c>
      <c r="P15" s="66">
        <v>746.42451365455929</v>
      </c>
      <c r="Q15" s="66">
        <v>757.61661597656507</v>
      </c>
      <c r="R15" s="66">
        <v>768.80871829854971</v>
      </c>
      <c r="S15" s="66">
        <v>780.00082062053434</v>
      </c>
      <c r="T15" s="66">
        <v>791.1929229425192</v>
      </c>
      <c r="U15" s="66">
        <v>802.38502526448156</v>
      </c>
      <c r="V15" s="67">
        <v>813.57712758646619</v>
      </c>
      <c r="W15" s="66">
        <v>824.76922990845071</v>
      </c>
      <c r="X15" s="66">
        <v>835.961332230435</v>
      </c>
      <c r="Y15" s="66">
        <v>847.15343455241907</v>
      </c>
      <c r="Z15" s="66">
        <v>858.34553687440393</v>
      </c>
      <c r="AA15" s="66">
        <v>869.53763919638766</v>
      </c>
      <c r="AB15" s="66">
        <v>880.72974151837275</v>
      </c>
      <c r="AC15" s="66">
        <v>891.92184384035738</v>
      </c>
      <c r="AD15" s="66">
        <v>903.11394616234179</v>
      </c>
      <c r="AE15" s="66">
        <v>914.3060484843262</v>
      </c>
      <c r="AF15" s="66">
        <v>925.49815080633516</v>
      </c>
      <c r="AG15" s="56">
        <v>936.6902531283198</v>
      </c>
      <c r="AH15" s="66">
        <v>947.88235545027953</v>
      </c>
      <c r="AI15" s="66">
        <v>959.07445777226542</v>
      </c>
      <c r="AJ15" s="66">
        <v>970.26656009427393</v>
      </c>
      <c r="AK15" s="66">
        <v>981.45866241623378</v>
      </c>
      <c r="AL15" s="66">
        <v>992.65076473824331</v>
      </c>
      <c r="AM15" s="66">
        <v>1003.8428670602277</v>
      </c>
      <c r="AN15" s="66">
        <v>1015.0349693822127</v>
      </c>
      <c r="AO15" s="66">
        <v>1026.2270717041722</v>
      </c>
      <c r="AP15" s="66">
        <v>1037.4191740261822</v>
      </c>
      <c r="AQ15" s="66">
        <v>1048.6112763481397</v>
      </c>
      <c r="AR15" s="66">
        <v>1059.8033786701255</v>
      </c>
      <c r="AS15" s="66">
        <v>1070.995480992136</v>
      </c>
      <c r="AT15" s="66">
        <v>1082.187583314093</v>
      </c>
      <c r="AU15" s="66">
        <v>1093.379685636078</v>
      </c>
      <c r="AV15" s="66">
        <v>1104.5717879580902</v>
      </c>
      <c r="AW15" s="66">
        <v>1115.7638902800461</v>
      </c>
      <c r="AX15" s="66">
        <v>1126.955992602032</v>
      </c>
      <c r="AY15" s="66">
        <v>1138.1480949240156</v>
      </c>
      <c r="AZ15" s="68">
        <v>1149.3401972459994</v>
      </c>
      <c r="BA15" s="54"/>
    </row>
    <row r="16" spans="1:53" x14ac:dyDescent="0.25">
      <c r="A16" s="73">
        <v>54</v>
      </c>
      <c r="B16" s="66">
        <v>572.33257964405971</v>
      </c>
      <c r="C16" s="66">
        <v>583.31742081195</v>
      </c>
      <c r="D16" s="66">
        <v>594.30226197980653</v>
      </c>
      <c r="E16" s="66">
        <v>605.28710314767955</v>
      </c>
      <c r="F16" s="66">
        <v>616.27194431557155</v>
      </c>
      <c r="G16" s="66">
        <v>627.25678548342694</v>
      </c>
      <c r="H16" s="66">
        <v>638.24162665130052</v>
      </c>
      <c r="I16" s="66">
        <v>649.22646781917524</v>
      </c>
      <c r="J16" s="66">
        <v>660.21130898704837</v>
      </c>
      <c r="K16" s="66">
        <v>671.19615015492138</v>
      </c>
      <c r="L16" s="66">
        <v>682.18099132279497</v>
      </c>
      <c r="M16" s="66">
        <v>693.16583249068822</v>
      </c>
      <c r="N16" s="66">
        <v>704.15067365854168</v>
      </c>
      <c r="O16" s="66">
        <v>715.13551482641515</v>
      </c>
      <c r="P16" s="66">
        <v>726.12035599430976</v>
      </c>
      <c r="Q16" s="66">
        <v>737.10519716216402</v>
      </c>
      <c r="R16" s="66">
        <v>748.09003833005772</v>
      </c>
      <c r="S16" s="66">
        <v>759.07487949791016</v>
      </c>
      <c r="T16" s="66">
        <v>770.05972066580523</v>
      </c>
      <c r="U16" s="66">
        <v>781.04456183365778</v>
      </c>
      <c r="V16" s="67">
        <v>792.02940300155296</v>
      </c>
      <c r="W16" s="66">
        <v>803.01424416940495</v>
      </c>
      <c r="X16" s="66">
        <v>813.99908533730081</v>
      </c>
      <c r="Y16" s="66">
        <v>824.98392650517451</v>
      </c>
      <c r="Z16" s="66">
        <v>835.96876767304832</v>
      </c>
      <c r="AA16" s="66">
        <v>846.95360884092224</v>
      </c>
      <c r="AB16" s="66">
        <v>857.93845000877343</v>
      </c>
      <c r="AC16" s="66">
        <v>868.92329117664747</v>
      </c>
      <c r="AD16" s="66">
        <v>879.90813234454367</v>
      </c>
      <c r="AE16" s="66">
        <v>890.89297351241748</v>
      </c>
      <c r="AF16" s="66">
        <v>901.87781468029129</v>
      </c>
      <c r="AG16" s="56">
        <v>912.86265584816499</v>
      </c>
      <c r="AH16" s="66">
        <v>923.84749701601595</v>
      </c>
      <c r="AI16" s="66">
        <v>934.83233818391284</v>
      </c>
      <c r="AJ16" s="66">
        <v>945.81717935178676</v>
      </c>
      <c r="AK16" s="66">
        <v>956.8020205196359</v>
      </c>
      <c r="AL16" s="66">
        <v>967.78686168750892</v>
      </c>
      <c r="AM16" s="66">
        <v>978.77170285540831</v>
      </c>
      <c r="AN16" s="66">
        <v>989.75654402328212</v>
      </c>
      <c r="AO16" s="66">
        <v>1000.7413851911558</v>
      </c>
      <c r="AP16" s="66">
        <v>1011.72622635903</v>
      </c>
      <c r="AQ16" s="66">
        <v>1022.7110675269037</v>
      </c>
      <c r="AR16" s="66">
        <v>1033.6959086947513</v>
      </c>
      <c r="AS16" s="66">
        <v>1044.6807498626249</v>
      </c>
      <c r="AT16" s="66">
        <v>1055.6655910304983</v>
      </c>
      <c r="AU16" s="66">
        <v>1066.6504321983991</v>
      </c>
      <c r="AV16" s="66">
        <v>1077.6352733662466</v>
      </c>
      <c r="AW16" s="66">
        <v>1088.6201145341465</v>
      </c>
      <c r="AX16" s="66">
        <v>1099.6049557019928</v>
      </c>
      <c r="AY16" s="66">
        <v>1110.5897968698944</v>
      </c>
      <c r="AZ16" s="68">
        <v>1121.5746380377409</v>
      </c>
      <c r="BA16" s="54"/>
    </row>
    <row r="17" spans="1:53" x14ac:dyDescent="0.25">
      <c r="A17" s="73">
        <v>55</v>
      </c>
      <c r="B17" s="66">
        <v>555.56289637781981</v>
      </c>
      <c r="C17" s="66">
        <v>566.34801316082314</v>
      </c>
      <c r="D17" s="66">
        <v>577.13312994380954</v>
      </c>
      <c r="E17" s="66">
        <v>587.91824672681264</v>
      </c>
      <c r="F17" s="66">
        <v>598.70336350981609</v>
      </c>
      <c r="G17" s="66">
        <v>609.4884802928367</v>
      </c>
      <c r="H17" s="66">
        <v>620.27359707582241</v>
      </c>
      <c r="I17" s="66">
        <v>631.05871385884359</v>
      </c>
      <c r="J17" s="66">
        <v>641.84383064182862</v>
      </c>
      <c r="K17" s="66">
        <v>652.62894742483184</v>
      </c>
      <c r="L17" s="66">
        <v>663.41406420785381</v>
      </c>
      <c r="M17" s="66">
        <v>674.19918099083816</v>
      </c>
      <c r="N17" s="66">
        <v>684.98429777384172</v>
      </c>
      <c r="O17" s="66">
        <v>695.76941455686404</v>
      </c>
      <c r="P17" s="66">
        <v>706.55453133986748</v>
      </c>
      <c r="Q17" s="66">
        <v>717.33964812287081</v>
      </c>
      <c r="R17" s="66">
        <v>728.12476490585436</v>
      </c>
      <c r="S17" s="66">
        <v>738.9098816888777</v>
      </c>
      <c r="T17" s="66">
        <v>749.69499847186125</v>
      </c>
      <c r="U17" s="66">
        <v>760.48011525486356</v>
      </c>
      <c r="V17" s="67">
        <v>771.26523203786655</v>
      </c>
      <c r="W17" s="66">
        <v>782.05034882089126</v>
      </c>
      <c r="X17" s="66">
        <v>792.83546560387367</v>
      </c>
      <c r="Y17" s="66">
        <v>803.62058238687621</v>
      </c>
      <c r="Z17" s="66">
        <v>814.40569916988056</v>
      </c>
      <c r="AA17" s="66">
        <v>825.19081595288219</v>
      </c>
      <c r="AB17" s="66">
        <v>835.97593273588598</v>
      </c>
      <c r="AC17" s="66">
        <v>846.76104951888931</v>
      </c>
      <c r="AD17" s="66">
        <v>857.54616630189287</v>
      </c>
      <c r="AE17" s="66">
        <v>868.33128308489677</v>
      </c>
      <c r="AF17" s="66">
        <v>879.1163998678993</v>
      </c>
      <c r="AG17" s="56">
        <v>889.90151665090173</v>
      </c>
      <c r="AH17" s="66">
        <v>900.68663343390551</v>
      </c>
      <c r="AI17" s="66">
        <v>911.47175021690816</v>
      </c>
      <c r="AJ17" s="66">
        <v>922.25686699993548</v>
      </c>
      <c r="AK17" s="66">
        <v>933.04198378291505</v>
      </c>
      <c r="AL17" s="66">
        <v>943.82710056591941</v>
      </c>
      <c r="AM17" s="66">
        <v>954.6122173489224</v>
      </c>
      <c r="AN17" s="66">
        <v>965.39733413194892</v>
      </c>
      <c r="AO17" s="66">
        <v>976.18245091495248</v>
      </c>
      <c r="AP17" s="66">
        <v>986.96756769793046</v>
      </c>
      <c r="AQ17" s="66">
        <v>997.7526844809355</v>
      </c>
      <c r="AR17" s="66">
        <v>1008.5378012639385</v>
      </c>
      <c r="AS17" s="66">
        <v>1019.3229180469408</v>
      </c>
      <c r="AT17" s="66">
        <v>1030.1080348299693</v>
      </c>
      <c r="AU17" s="66">
        <v>1040.8931516129469</v>
      </c>
      <c r="AV17" s="66">
        <v>1051.6782683959514</v>
      </c>
      <c r="AW17" s="66">
        <v>1062.4633851789545</v>
      </c>
      <c r="AX17" s="66">
        <v>1073.2485019619569</v>
      </c>
      <c r="AY17" s="66">
        <v>1084.03361874496</v>
      </c>
      <c r="AZ17" s="68">
        <v>1094.8187355279631</v>
      </c>
      <c r="BA17" s="54"/>
    </row>
    <row r="18" spans="1:53" x14ac:dyDescent="0.25">
      <c r="A18" s="73">
        <v>56</v>
      </c>
      <c r="B18" s="66">
        <v>539.3921303710564</v>
      </c>
      <c r="C18" s="66">
        <v>549.98465578293394</v>
      </c>
      <c r="D18" s="66">
        <v>560.57718119481274</v>
      </c>
      <c r="E18" s="66">
        <v>571.16970660669062</v>
      </c>
      <c r="F18" s="66">
        <v>581.76223201856908</v>
      </c>
      <c r="G18" s="66">
        <v>592.35475743046436</v>
      </c>
      <c r="H18" s="66">
        <v>602.9472828423427</v>
      </c>
      <c r="I18" s="66">
        <v>613.53980825420365</v>
      </c>
      <c r="J18" s="66">
        <v>624.13233366608279</v>
      </c>
      <c r="K18" s="66">
        <v>634.72485907795942</v>
      </c>
      <c r="L18" s="66">
        <v>645.31738448983822</v>
      </c>
      <c r="M18" s="66">
        <v>655.90990990171588</v>
      </c>
      <c r="N18" s="66">
        <v>666.50243531359411</v>
      </c>
      <c r="O18" s="66">
        <v>677.09496072549109</v>
      </c>
      <c r="P18" s="66">
        <v>687.68748613735102</v>
      </c>
      <c r="Q18" s="66">
        <v>698.28001154924777</v>
      </c>
      <c r="R18" s="66">
        <v>708.87253696110713</v>
      </c>
      <c r="S18" s="66">
        <v>719.46506237298536</v>
      </c>
      <c r="T18" s="66">
        <v>730.0575877848828</v>
      </c>
      <c r="U18" s="66">
        <v>740.65011319674193</v>
      </c>
      <c r="V18" s="67">
        <v>751.2426386086396</v>
      </c>
      <c r="W18" s="66">
        <v>761.83516402049736</v>
      </c>
      <c r="X18" s="66">
        <v>772.4276894323757</v>
      </c>
      <c r="Y18" s="66">
        <v>783.02021484425325</v>
      </c>
      <c r="Z18" s="66">
        <v>793.61274025613216</v>
      </c>
      <c r="AA18" s="66">
        <v>804.20526566801027</v>
      </c>
      <c r="AB18" s="66">
        <v>814.79779107990964</v>
      </c>
      <c r="AC18" s="66">
        <v>825.39031649176582</v>
      </c>
      <c r="AD18" s="66">
        <v>835.98284190364404</v>
      </c>
      <c r="AE18" s="66">
        <v>846.57536731552273</v>
      </c>
      <c r="AF18" s="66">
        <v>857.16789272740084</v>
      </c>
      <c r="AG18" s="56">
        <v>867.76041813928009</v>
      </c>
      <c r="AH18" s="66">
        <v>878.35294355115673</v>
      </c>
      <c r="AI18" s="66">
        <v>888.94546896305781</v>
      </c>
      <c r="AJ18" s="66">
        <v>899.53799437491341</v>
      </c>
      <c r="AK18" s="66">
        <v>910.13051978681438</v>
      </c>
      <c r="AL18" s="66">
        <v>920.72304519866987</v>
      </c>
      <c r="AM18" s="66">
        <v>931.31557061054775</v>
      </c>
      <c r="AN18" s="66">
        <v>941.90809602244963</v>
      </c>
      <c r="AO18" s="66">
        <v>952.50062143430398</v>
      </c>
      <c r="AP18" s="66">
        <v>963.09314684618255</v>
      </c>
      <c r="AQ18" s="66">
        <v>973.68567225806089</v>
      </c>
      <c r="AR18" s="66">
        <v>984.27819766993912</v>
      </c>
      <c r="AS18" s="66">
        <v>994.87072308181769</v>
      </c>
      <c r="AT18" s="66">
        <v>1005.463248493695</v>
      </c>
      <c r="AU18" s="66">
        <v>1016.0557739055724</v>
      </c>
      <c r="AV18" s="66">
        <v>1026.6482993174513</v>
      </c>
      <c r="AW18" s="66">
        <v>1037.2408247293288</v>
      </c>
      <c r="AX18" s="66">
        <v>1047.8333501412328</v>
      </c>
      <c r="AY18" s="66">
        <v>1058.4258755530857</v>
      </c>
      <c r="AZ18" s="68">
        <v>1069.018400964964</v>
      </c>
      <c r="BA18" s="54"/>
    </row>
    <row r="19" spans="1:53" x14ac:dyDescent="0.25">
      <c r="A19" s="73">
        <v>57</v>
      </c>
      <c r="B19" s="66">
        <v>523.78875966279213</v>
      </c>
      <c r="C19" s="66">
        <v>534.19545129551557</v>
      </c>
      <c r="D19" s="66">
        <v>544.60214292825322</v>
      </c>
      <c r="E19" s="66">
        <v>555.00883456095937</v>
      </c>
      <c r="F19" s="66">
        <v>565.41552619368201</v>
      </c>
      <c r="G19" s="66">
        <v>575.82221782642102</v>
      </c>
      <c r="H19" s="66">
        <v>586.22890945912684</v>
      </c>
      <c r="I19" s="66">
        <v>596.63560109185016</v>
      </c>
      <c r="J19" s="66">
        <v>607.04229272457144</v>
      </c>
      <c r="K19" s="66">
        <v>617.44898435729397</v>
      </c>
      <c r="L19" s="66">
        <v>627.85567599001695</v>
      </c>
      <c r="M19" s="66">
        <v>638.26236762273936</v>
      </c>
      <c r="N19" s="66">
        <v>648.66905925546155</v>
      </c>
      <c r="O19" s="66">
        <v>659.07575088818328</v>
      </c>
      <c r="P19" s="66">
        <v>669.48244252090603</v>
      </c>
      <c r="Q19" s="66">
        <v>679.88913415362822</v>
      </c>
      <c r="R19" s="66">
        <v>690.29582578635075</v>
      </c>
      <c r="S19" s="66">
        <v>700.70251741907373</v>
      </c>
      <c r="T19" s="66">
        <v>711.10920905179569</v>
      </c>
      <c r="U19" s="66">
        <v>721.51590068451867</v>
      </c>
      <c r="V19" s="67">
        <v>731.92259231724029</v>
      </c>
      <c r="W19" s="66">
        <v>742.32928394996225</v>
      </c>
      <c r="X19" s="66">
        <v>752.73597558268625</v>
      </c>
      <c r="Y19" s="66">
        <v>763.14266721542742</v>
      </c>
      <c r="Z19" s="66">
        <v>773.54935884813051</v>
      </c>
      <c r="AA19" s="66">
        <v>783.95605048085338</v>
      </c>
      <c r="AB19" s="66">
        <v>794.36274211359535</v>
      </c>
      <c r="AC19" s="66">
        <v>804.76943374629707</v>
      </c>
      <c r="AD19" s="66">
        <v>815.17612537904029</v>
      </c>
      <c r="AE19" s="66">
        <v>825.58281701176315</v>
      </c>
      <c r="AF19" s="66">
        <v>835.98950864446385</v>
      </c>
      <c r="AG19" s="56">
        <v>846.39620027718763</v>
      </c>
      <c r="AH19" s="66">
        <v>856.80289190990948</v>
      </c>
      <c r="AI19" s="66">
        <v>867.20958354265315</v>
      </c>
      <c r="AJ19" s="66">
        <v>877.61627517535373</v>
      </c>
      <c r="AK19" s="66">
        <v>888.02296680807615</v>
      </c>
      <c r="AL19" s="66">
        <v>898.42965844079856</v>
      </c>
      <c r="AM19" s="66">
        <v>908.83635007354349</v>
      </c>
      <c r="AN19" s="66">
        <v>919.24304170626601</v>
      </c>
      <c r="AO19" s="66">
        <v>929.6497333389658</v>
      </c>
      <c r="AP19" s="66">
        <v>940.05642497168822</v>
      </c>
      <c r="AQ19" s="66">
        <v>950.46311660440972</v>
      </c>
      <c r="AR19" s="66">
        <v>960.86980823713282</v>
      </c>
      <c r="AS19" s="66">
        <v>971.27649986985534</v>
      </c>
      <c r="AT19" s="66">
        <v>981.68319150257844</v>
      </c>
      <c r="AU19" s="66">
        <v>992.08988313532416</v>
      </c>
      <c r="AV19" s="66">
        <v>1002.496574768047</v>
      </c>
      <c r="AW19" s="66">
        <v>1012.9032664007696</v>
      </c>
      <c r="AX19" s="66">
        <v>1023.3099580334675</v>
      </c>
      <c r="AY19" s="66">
        <v>1033.7166496661896</v>
      </c>
      <c r="AZ19" s="68">
        <v>1044.123341298912</v>
      </c>
      <c r="BA19" s="54"/>
    </row>
    <row r="20" spans="1:53" x14ac:dyDescent="0.25">
      <c r="A20" s="73">
        <v>58</v>
      </c>
      <c r="B20" s="66">
        <v>508.72343622034555</v>
      </c>
      <c r="C20" s="66">
        <v>518.9507021352473</v>
      </c>
      <c r="D20" s="66">
        <v>529.17796805017963</v>
      </c>
      <c r="E20" s="66">
        <v>539.40523396509661</v>
      </c>
      <c r="F20" s="66">
        <v>549.63249987999779</v>
      </c>
      <c r="G20" s="66">
        <v>559.85976579491512</v>
      </c>
      <c r="H20" s="66">
        <v>570.08703170984779</v>
      </c>
      <c r="I20" s="66">
        <v>580.31429762476478</v>
      </c>
      <c r="J20" s="66">
        <v>590.54156353966607</v>
      </c>
      <c r="K20" s="66">
        <v>600.76882945459863</v>
      </c>
      <c r="L20" s="66">
        <v>610.99609536951573</v>
      </c>
      <c r="M20" s="66">
        <v>621.2233612844326</v>
      </c>
      <c r="N20" s="66">
        <v>631.4506271993497</v>
      </c>
      <c r="O20" s="66">
        <v>641.67789311426679</v>
      </c>
      <c r="P20" s="66">
        <v>651.90515902916604</v>
      </c>
      <c r="Q20" s="66">
        <v>662.13242494410065</v>
      </c>
      <c r="R20" s="66">
        <v>672.35969085901763</v>
      </c>
      <c r="S20" s="66">
        <v>682.58695677391677</v>
      </c>
      <c r="T20" s="66">
        <v>692.81422268883341</v>
      </c>
      <c r="U20" s="66">
        <v>703.04148860375028</v>
      </c>
      <c r="V20" s="67">
        <v>713.2687545186667</v>
      </c>
      <c r="W20" s="66">
        <v>723.49602043360289</v>
      </c>
      <c r="X20" s="66">
        <v>733.7232863485018</v>
      </c>
      <c r="Y20" s="66">
        <v>743.95055226341799</v>
      </c>
      <c r="Z20" s="66">
        <v>754.17781817833441</v>
      </c>
      <c r="AA20" s="66">
        <v>764.40508409325128</v>
      </c>
      <c r="AB20" s="66">
        <v>774.63235000816906</v>
      </c>
      <c r="AC20" s="66">
        <v>784.8596159230849</v>
      </c>
      <c r="AD20" s="66">
        <v>795.0868818380219</v>
      </c>
      <c r="AE20" s="66">
        <v>805.31414775291944</v>
      </c>
      <c r="AF20" s="66">
        <v>815.5414136678354</v>
      </c>
      <c r="AG20" s="56">
        <v>825.76867958277285</v>
      </c>
      <c r="AH20" s="66">
        <v>835.99594549766914</v>
      </c>
      <c r="AI20" s="66">
        <v>846.22321141260704</v>
      </c>
      <c r="AJ20" s="66">
        <v>856.4504773275238</v>
      </c>
      <c r="AK20" s="66">
        <v>866.6777432424409</v>
      </c>
      <c r="AL20" s="66">
        <v>876.90500915733628</v>
      </c>
      <c r="AM20" s="66">
        <v>887.13227507225338</v>
      </c>
      <c r="AN20" s="66">
        <v>897.35954098719208</v>
      </c>
      <c r="AO20" s="66">
        <v>907.58680690210917</v>
      </c>
      <c r="AP20" s="66">
        <v>917.81407281700365</v>
      </c>
      <c r="AQ20" s="66">
        <v>928.04133873194303</v>
      </c>
      <c r="AR20" s="66">
        <v>938.26860464686013</v>
      </c>
      <c r="AS20" s="66">
        <v>948.49587056175426</v>
      </c>
      <c r="AT20" s="66">
        <v>958.72313647669387</v>
      </c>
      <c r="AU20" s="66">
        <v>968.95040239161108</v>
      </c>
      <c r="AV20" s="66">
        <v>979.17766830650555</v>
      </c>
      <c r="AW20" s="66">
        <v>989.40493422142117</v>
      </c>
      <c r="AX20" s="66">
        <v>999.63220013636214</v>
      </c>
      <c r="AY20" s="66">
        <v>1009.8594660512794</v>
      </c>
      <c r="AZ20" s="68">
        <v>1020.086731966173</v>
      </c>
      <c r="BA20" s="54"/>
    </row>
    <row r="21" spans="1:53" ht="15.75" thickBot="1" x14ac:dyDescent="0.3">
      <c r="A21" s="74">
        <v>59</v>
      </c>
      <c r="B21" s="57">
        <v>494.16880170812101</v>
      </c>
      <c r="C21" s="57">
        <v>504.22272413295508</v>
      </c>
      <c r="D21" s="57">
        <v>514.27664655780347</v>
      </c>
      <c r="E21" s="57">
        <v>524.3305689826218</v>
      </c>
      <c r="F21" s="57">
        <v>534.38449140747093</v>
      </c>
      <c r="G21" s="57">
        <v>544.43841383230449</v>
      </c>
      <c r="H21" s="57">
        <v>554.49233625712191</v>
      </c>
      <c r="I21" s="57">
        <v>564.54625868197195</v>
      </c>
      <c r="J21" s="57">
        <v>574.60018110679016</v>
      </c>
      <c r="K21" s="57">
        <v>584.65410353162338</v>
      </c>
      <c r="L21" s="57">
        <v>594.70802595647274</v>
      </c>
      <c r="M21" s="57">
        <v>604.76194838129027</v>
      </c>
      <c r="N21" s="57">
        <v>614.8158708061402</v>
      </c>
      <c r="O21" s="57">
        <v>624.86979323095636</v>
      </c>
      <c r="P21" s="57">
        <v>634.9237156557906</v>
      </c>
      <c r="Q21" s="57">
        <v>644.97763808062416</v>
      </c>
      <c r="R21" s="57">
        <v>655.03156050547489</v>
      </c>
      <c r="S21" s="57">
        <v>665.08548293029025</v>
      </c>
      <c r="T21" s="57">
        <v>675.13940535512484</v>
      </c>
      <c r="U21" s="57">
        <v>685.19332777997579</v>
      </c>
      <c r="V21" s="58">
        <v>695.24725020480957</v>
      </c>
      <c r="W21" s="57">
        <v>705.30117262962472</v>
      </c>
      <c r="X21" s="57">
        <v>715.35509505445907</v>
      </c>
      <c r="Y21" s="57">
        <v>725.40901747931048</v>
      </c>
      <c r="Z21" s="57">
        <v>735.46293990414426</v>
      </c>
      <c r="AA21" s="57">
        <v>745.51686232895986</v>
      </c>
      <c r="AB21" s="57">
        <v>755.57078475381172</v>
      </c>
      <c r="AC21" s="57">
        <v>765.62470717862607</v>
      </c>
      <c r="AD21" s="57">
        <v>775.67862960347895</v>
      </c>
      <c r="AE21" s="57">
        <v>785.73255202829307</v>
      </c>
      <c r="AF21" s="57">
        <v>795.78647445314618</v>
      </c>
      <c r="AG21" s="59">
        <v>805.84039687797997</v>
      </c>
      <c r="AH21" s="57">
        <v>815.89431930281364</v>
      </c>
      <c r="AI21" s="57">
        <v>825.94824172762719</v>
      </c>
      <c r="AJ21" s="57">
        <v>836.0021641524603</v>
      </c>
      <c r="AK21" s="57">
        <v>846.0560865772934</v>
      </c>
      <c r="AL21" s="57">
        <v>856.1100090021273</v>
      </c>
      <c r="AM21" s="57">
        <v>866.16393142696108</v>
      </c>
      <c r="AN21" s="57">
        <v>876.21785385179476</v>
      </c>
      <c r="AO21" s="57">
        <v>886.27177627662786</v>
      </c>
      <c r="AP21" s="57">
        <v>896.32569870148279</v>
      </c>
      <c r="AQ21" s="57">
        <v>906.37962112629452</v>
      </c>
      <c r="AR21" s="57">
        <v>916.43354355115036</v>
      </c>
      <c r="AS21" s="57">
        <v>926.48746597596187</v>
      </c>
      <c r="AT21" s="57">
        <v>936.54138840079656</v>
      </c>
      <c r="AU21" s="57">
        <v>946.5953108256291</v>
      </c>
      <c r="AV21" s="57">
        <v>956.64923325046357</v>
      </c>
      <c r="AW21" s="57">
        <v>966.70315567531884</v>
      </c>
      <c r="AX21" s="57">
        <v>976.75707810012943</v>
      </c>
      <c r="AY21" s="57">
        <v>986.81100052498607</v>
      </c>
      <c r="AZ21" s="69">
        <v>996.86492294981963</v>
      </c>
      <c r="BA21" s="54"/>
    </row>
    <row r="22" spans="1:53" s="52" customFormat="1" ht="15.75" thickBot="1" x14ac:dyDescent="0.3">
      <c r="A22" s="75">
        <v>60</v>
      </c>
      <c r="B22" s="60">
        <v>480.09932167965297</v>
      </c>
      <c r="C22" s="60">
        <v>489.98567873073915</v>
      </c>
      <c r="D22" s="60">
        <v>499.87203578182522</v>
      </c>
      <c r="E22" s="60">
        <v>509.75839283291174</v>
      </c>
      <c r="F22" s="60">
        <v>519.64474988399786</v>
      </c>
      <c r="G22" s="60">
        <v>529.53110693508495</v>
      </c>
      <c r="H22" s="60">
        <v>539.41746398617136</v>
      </c>
      <c r="I22" s="60">
        <v>549.30382103727209</v>
      </c>
      <c r="J22" s="60">
        <v>559.19017808834349</v>
      </c>
      <c r="K22" s="60">
        <v>569.07653513942932</v>
      </c>
      <c r="L22" s="60">
        <v>578.96289219051573</v>
      </c>
      <c r="M22" s="60">
        <v>588.84924924161771</v>
      </c>
      <c r="N22" s="60">
        <v>598.73560629270412</v>
      </c>
      <c r="O22" s="60">
        <v>608.62196334379064</v>
      </c>
      <c r="P22" s="60">
        <v>618.50832039487716</v>
      </c>
      <c r="Q22" s="60">
        <v>628.39467744596368</v>
      </c>
      <c r="R22" s="60">
        <v>638.28103449703326</v>
      </c>
      <c r="S22" s="60">
        <v>648.16739154813649</v>
      </c>
      <c r="T22" s="60">
        <v>658.0537485992229</v>
      </c>
      <c r="U22" s="60">
        <v>667.94010565029157</v>
      </c>
      <c r="V22" s="60">
        <v>677.82646270137798</v>
      </c>
      <c r="W22" s="60">
        <v>687.71281975246484</v>
      </c>
      <c r="X22" s="60">
        <v>697.59917680355159</v>
      </c>
      <c r="Y22" s="60">
        <v>707.48553385463777</v>
      </c>
      <c r="Z22" s="60">
        <v>717.37189090572394</v>
      </c>
      <c r="AA22" s="60">
        <v>727.2582479568099</v>
      </c>
      <c r="AB22" s="60">
        <v>737.14460500789608</v>
      </c>
      <c r="AC22" s="60">
        <v>747.0309620590009</v>
      </c>
      <c r="AD22" s="60">
        <v>756.91731911008731</v>
      </c>
      <c r="AE22" s="60">
        <v>766.80367616117383</v>
      </c>
      <c r="AF22" s="60">
        <v>776.69003321224125</v>
      </c>
      <c r="AG22" s="61">
        <v>786.57639026334664</v>
      </c>
      <c r="AH22" s="60">
        <v>796.46274731441417</v>
      </c>
      <c r="AI22" s="60">
        <v>806.34910436551979</v>
      </c>
      <c r="AJ22" s="60">
        <v>816.23546141658574</v>
      </c>
      <c r="AK22" s="60">
        <v>826.12181846767248</v>
      </c>
      <c r="AL22" s="60">
        <v>836.00817551875866</v>
      </c>
      <c r="AM22" s="60">
        <v>845.89453256984609</v>
      </c>
      <c r="AN22" s="60">
        <v>855.7808896209317</v>
      </c>
      <c r="AO22" s="60">
        <v>865.66724667201834</v>
      </c>
      <c r="AP22" s="60">
        <v>875.55360372312452</v>
      </c>
      <c r="AQ22" s="60">
        <v>885.43996077419138</v>
      </c>
      <c r="AR22" s="60">
        <v>895.32631782527608</v>
      </c>
      <c r="AS22" s="60">
        <v>905.21267487638386</v>
      </c>
      <c r="AT22" s="60">
        <v>915.0990319274498</v>
      </c>
      <c r="AU22" s="60">
        <v>924.98538897855667</v>
      </c>
      <c r="AV22" s="60">
        <v>934.87174602962136</v>
      </c>
      <c r="AW22" s="60">
        <v>944.75810308070754</v>
      </c>
      <c r="AX22" s="60">
        <v>954.64446013179406</v>
      </c>
      <c r="AY22" s="60">
        <v>964.53081718290275</v>
      </c>
      <c r="AZ22" s="70">
        <v>974.41717423398927</v>
      </c>
      <c r="BA22" s="55"/>
    </row>
    <row r="23" spans="1:53" x14ac:dyDescent="0.25">
      <c r="A23" s="73">
        <v>61</v>
      </c>
      <c r="B23" s="66">
        <v>466.49113607834749</v>
      </c>
      <c r="C23" s="66">
        <v>476.21542170238035</v>
      </c>
      <c r="D23" s="66">
        <v>485.9397073263861</v>
      </c>
      <c r="E23" s="66">
        <v>495.66399295041907</v>
      </c>
      <c r="F23" s="66">
        <v>505.38827857442459</v>
      </c>
      <c r="G23" s="66">
        <v>515.11256419844437</v>
      </c>
      <c r="H23" s="66">
        <v>524.83684982246257</v>
      </c>
      <c r="I23" s="66">
        <v>534.56113544649691</v>
      </c>
      <c r="J23" s="66">
        <v>544.28542107050146</v>
      </c>
      <c r="K23" s="66">
        <v>554.00970669453591</v>
      </c>
      <c r="L23" s="66">
        <v>563.73399231853989</v>
      </c>
      <c r="M23" s="66">
        <v>573.45827794255933</v>
      </c>
      <c r="N23" s="66">
        <v>583.18256356657844</v>
      </c>
      <c r="O23" s="66">
        <v>592.90684919061368</v>
      </c>
      <c r="P23" s="66">
        <v>602.63113481461698</v>
      </c>
      <c r="Q23" s="66">
        <v>612.35542043863643</v>
      </c>
      <c r="R23" s="66">
        <v>622.07970606265678</v>
      </c>
      <c r="S23" s="66">
        <v>631.80399168669123</v>
      </c>
      <c r="T23" s="66">
        <v>641.52827731069522</v>
      </c>
      <c r="U23" s="66">
        <v>651.2525629347133</v>
      </c>
      <c r="V23" s="67">
        <v>660.97684855873263</v>
      </c>
      <c r="W23" s="66">
        <v>670.7011341827523</v>
      </c>
      <c r="X23" s="66">
        <v>680.42541980678868</v>
      </c>
      <c r="Y23" s="66">
        <v>690.1497054307905</v>
      </c>
      <c r="Z23" s="66">
        <v>699.87399105480961</v>
      </c>
      <c r="AA23" s="66">
        <v>709.59827667884679</v>
      </c>
      <c r="AB23" s="66">
        <v>719.32256230284838</v>
      </c>
      <c r="AC23" s="66">
        <v>729.04684792686805</v>
      </c>
      <c r="AD23" s="66">
        <v>738.77113355088716</v>
      </c>
      <c r="AE23" s="66">
        <v>748.49541917490671</v>
      </c>
      <c r="AF23" s="66">
        <v>758.21970479894412</v>
      </c>
      <c r="AG23" s="56">
        <v>767.94399042296345</v>
      </c>
      <c r="AH23" s="66">
        <v>777.66827604698312</v>
      </c>
      <c r="AI23" s="66">
        <v>787.39256167098426</v>
      </c>
      <c r="AJ23" s="66">
        <v>797.11684729502178</v>
      </c>
      <c r="AK23" s="66">
        <v>806.84113291902236</v>
      </c>
      <c r="AL23" s="66">
        <v>816.56541854304237</v>
      </c>
      <c r="AM23" s="66">
        <v>826.28970416706056</v>
      </c>
      <c r="AN23" s="66">
        <v>836.01398979109968</v>
      </c>
      <c r="AO23" s="66">
        <v>845.73827541511912</v>
      </c>
      <c r="AP23" s="66">
        <v>855.46256103911946</v>
      </c>
      <c r="AQ23" s="66">
        <v>865.18684666315778</v>
      </c>
      <c r="AR23" s="66">
        <v>874.91113228717734</v>
      </c>
      <c r="AS23" s="66">
        <v>884.63541791117655</v>
      </c>
      <c r="AT23" s="66">
        <v>894.35970353519554</v>
      </c>
      <c r="AU23" s="66">
        <v>904.08398915923578</v>
      </c>
      <c r="AV23" s="66">
        <v>913.80827478325511</v>
      </c>
      <c r="AW23" s="66">
        <v>923.53256040725375</v>
      </c>
      <c r="AX23" s="66">
        <v>933.25684603129423</v>
      </c>
      <c r="AY23" s="66">
        <v>942.98113165529151</v>
      </c>
      <c r="AZ23" s="68">
        <v>952.70541727931118</v>
      </c>
      <c r="BA23" s="54"/>
    </row>
    <row r="24" spans="1:53" x14ac:dyDescent="0.25">
      <c r="A24" s="73">
        <v>62</v>
      </c>
      <c r="B24" s="66">
        <v>453.32192420611568</v>
      </c>
      <c r="C24" s="66">
        <v>462.88936651361831</v>
      </c>
      <c r="D24" s="66">
        <v>472.45680882113493</v>
      </c>
      <c r="E24" s="66">
        <v>482.02425112862426</v>
      </c>
      <c r="F24" s="66">
        <v>491.591693436127</v>
      </c>
      <c r="G24" s="66">
        <v>501.15913574364384</v>
      </c>
      <c r="H24" s="66">
        <v>510.7265780511334</v>
      </c>
      <c r="I24" s="66">
        <v>520.29402035863586</v>
      </c>
      <c r="J24" s="66">
        <v>529.86146266615299</v>
      </c>
      <c r="K24" s="66">
        <v>539.42890497364101</v>
      </c>
      <c r="L24" s="66">
        <v>548.99634728115893</v>
      </c>
      <c r="M24" s="66">
        <v>558.56378958864775</v>
      </c>
      <c r="N24" s="66">
        <v>568.13123189614976</v>
      </c>
      <c r="O24" s="66">
        <v>577.69867420365313</v>
      </c>
      <c r="P24" s="66">
        <v>587.26611651117094</v>
      </c>
      <c r="Q24" s="66">
        <v>596.83355881865918</v>
      </c>
      <c r="R24" s="66">
        <v>606.40100112617688</v>
      </c>
      <c r="S24" s="66">
        <v>615.96844343367991</v>
      </c>
      <c r="T24" s="66">
        <v>625.53588574116691</v>
      </c>
      <c r="U24" s="66">
        <v>635.10332804868585</v>
      </c>
      <c r="V24" s="67">
        <v>644.67077035617319</v>
      </c>
      <c r="W24" s="66">
        <v>654.23821266369202</v>
      </c>
      <c r="X24" s="66">
        <v>663.80565497117777</v>
      </c>
      <c r="Y24" s="66">
        <v>673.37309727869797</v>
      </c>
      <c r="Z24" s="66">
        <v>682.94053958620088</v>
      </c>
      <c r="AA24" s="66">
        <v>692.50798189368663</v>
      </c>
      <c r="AB24" s="66">
        <v>702.07542420118932</v>
      </c>
      <c r="AC24" s="66">
        <v>711.64286650870974</v>
      </c>
      <c r="AD24" s="66">
        <v>721.2103088161947</v>
      </c>
      <c r="AE24" s="66">
        <v>730.77775112371603</v>
      </c>
      <c r="AF24" s="66">
        <v>740.34519343121883</v>
      </c>
      <c r="AG24" s="56">
        <v>749.91263573872186</v>
      </c>
      <c r="AH24" s="66">
        <v>759.48007804622478</v>
      </c>
      <c r="AI24" s="66">
        <v>769.04752035370961</v>
      </c>
      <c r="AJ24" s="66">
        <v>778.61496266123072</v>
      </c>
      <c r="AK24" s="66">
        <v>788.18240496871499</v>
      </c>
      <c r="AL24" s="66">
        <v>797.74984727623678</v>
      </c>
      <c r="AM24" s="66">
        <v>807.31728958373981</v>
      </c>
      <c r="AN24" s="66">
        <v>816.88473189124284</v>
      </c>
      <c r="AO24" s="66">
        <v>826.45217419874598</v>
      </c>
      <c r="AP24" s="66">
        <v>836.01961650622945</v>
      </c>
      <c r="AQ24" s="66">
        <v>845.58705881375181</v>
      </c>
      <c r="AR24" s="66">
        <v>855.15450112123585</v>
      </c>
      <c r="AS24" s="66">
        <v>864.72194342875787</v>
      </c>
      <c r="AT24" s="66">
        <v>874.2893857362609</v>
      </c>
      <c r="AU24" s="66">
        <v>883.85682804376393</v>
      </c>
      <c r="AV24" s="66">
        <v>893.42427035124638</v>
      </c>
      <c r="AW24" s="66">
        <v>902.99171265874929</v>
      </c>
      <c r="AX24" s="66">
        <v>912.55915496625266</v>
      </c>
      <c r="AY24" s="66">
        <v>922.12659727375501</v>
      </c>
      <c r="AZ24" s="68">
        <v>931.69403958125781</v>
      </c>
      <c r="BA24" s="54"/>
    </row>
    <row r="25" spans="1:53" x14ac:dyDescent="0.25">
      <c r="A25" s="73">
        <v>63</v>
      </c>
      <c r="B25" s="66">
        <v>440.57078255205113</v>
      </c>
      <c r="C25" s="66">
        <v>449.98636069595489</v>
      </c>
      <c r="D25" s="66">
        <v>459.40193883983346</v>
      </c>
      <c r="E25" s="66">
        <v>468.81751698372614</v>
      </c>
      <c r="F25" s="66">
        <v>478.23309512761784</v>
      </c>
      <c r="G25" s="66">
        <v>487.64867327152228</v>
      </c>
      <c r="H25" s="66">
        <v>497.06425141540126</v>
      </c>
      <c r="I25" s="66">
        <v>506.479829559292</v>
      </c>
      <c r="J25" s="66">
        <v>515.89540770318388</v>
      </c>
      <c r="K25" s="66">
        <v>525.3109858470898</v>
      </c>
      <c r="L25" s="66">
        <v>534.72656399096718</v>
      </c>
      <c r="M25" s="66">
        <v>544.14214213487332</v>
      </c>
      <c r="N25" s="66">
        <v>553.55772027876526</v>
      </c>
      <c r="O25" s="66">
        <v>562.9732984226423</v>
      </c>
      <c r="P25" s="66">
        <v>572.3888765665489</v>
      </c>
      <c r="Q25" s="66">
        <v>581.80445471044072</v>
      </c>
      <c r="R25" s="66">
        <v>591.22003285433254</v>
      </c>
      <c r="S25" s="66">
        <v>600.63561099822437</v>
      </c>
      <c r="T25" s="66">
        <v>610.05118914211619</v>
      </c>
      <c r="U25" s="66">
        <v>619.46676728599232</v>
      </c>
      <c r="V25" s="67">
        <v>628.88234542988482</v>
      </c>
      <c r="W25" s="66">
        <v>638.29792357377585</v>
      </c>
      <c r="X25" s="66">
        <v>647.71350171768358</v>
      </c>
      <c r="Y25" s="66">
        <v>657.12907986155938</v>
      </c>
      <c r="Z25" s="66">
        <v>666.54465800545131</v>
      </c>
      <c r="AA25" s="66">
        <v>675.96023614934268</v>
      </c>
      <c r="AB25" s="66">
        <v>685.37581429325098</v>
      </c>
      <c r="AC25" s="66">
        <v>694.7913924371428</v>
      </c>
      <c r="AD25" s="66">
        <v>704.20697058101814</v>
      </c>
      <c r="AE25" s="66">
        <v>713.62254872492645</v>
      </c>
      <c r="AF25" s="66">
        <v>723.03812686880121</v>
      </c>
      <c r="AG25" s="56">
        <v>732.45370501269281</v>
      </c>
      <c r="AH25" s="66">
        <v>741.86928315658395</v>
      </c>
      <c r="AI25" s="66">
        <v>751.28486130049373</v>
      </c>
      <c r="AJ25" s="66">
        <v>760.70043944438578</v>
      </c>
      <c r="AK25" s="66">
        <v>770.11601758825987</v>
      </c>
      <c r="AL25" s="66">
        <v>779.53159573216919</v>
      </c>
      <c r="AM25" s="66">
        <v>788.94717387604362</v>
      </c>
      <c r="AN25" s="66">
        <v>798.3627520199351</v>
      </c>
      <c r="AO25" s="66">
        <v>807.77833016382669</v>
      </c>
      <c r="AP25" s="66">
        <v>817.19390830771829</v>
      </c>
      <c r="AQ25" s="66">
        <v>826.60948645160954</v>
      </c>
      <c r="AR25" s="66">
        <v>836.02506459552023</v>
      </c>
      <c r="AS25" s="66">
        <v>845.44064273941217</v>
      </c>
      <c r="AT25" s="66">
        <v>854.85622088330388</v>
      </c>
      <c r="AU25" s="66">
        <v>864.27179902717626</v>
      </c>
      <c r="AV25" s="66">
        <v>873.68737717106853</v>
      </c>
      <c r="AW25" s="66">
        <v>883.10295531495956</v>
      </c>
      <c r="AX25" s="66">
        <v>892.51853345885092</v>
      </c>
      <c r="AY25" s="66">
        <v>901.93411160274286</v>
      </c>
      <c r="AZ25" s="68">
        <v>911.34968974663445</v>
      </c>
      <c r="BA25" s="54"/>
    </row>
    <row r="26" spans="1:53" x14ac:dyDescent="0.25">
      <c r="A26" s="73">
        <v>64</v>
      </c>
      <c r="B26" s="66">
        <v>428.2181140746743</v>
      </c>
      <c r="C26" s="66">
        <v>437.48657381006774</v>
      </c>
      <c r="D26" s="66">
        <v>446.75503354547391</v>
      </c>
      <c r="E26" s="66">
        <v>456.02349328085455</v>
      </c>
      <c r="F26" s="66">
        <v>465.29195301624753</v>
      </c>
      <c r="G26" s="66">
        <v>474.56041275164108</v>
      </c>
      <c r="H26" s="66">
        <v>483.82887248703497</v>
      </c>
      <c r="I26" s="66">
        <v>493.09733222242869</v>
      </c>
      <c r="J26" s="66">
        <v>502.36579195783497</v>
      </c>
      <c r="K26" s="66">
        <v>511.63425169321494</v>
      </c>
      <c r="L26" s="66">
        <v>520.90271142860831</v>
      </c>
      <c r="M26" s="66">
        <v>530.17117116401573</v>
      </c>
      <c r="N26" s="66">
        <v>539.43963089939496</v>
      </c>
      <c r="O26" s="66">
        <v>548.7080906348026</v>
      </c>
      <c r="P26" s="66">
        <v>557.97655037019638</v>
      </c>
      <c r="Q26" s="66">
        <v>567.2450101055897</v>
      </c>
      <c r="R26" s="66">
        <v>576.51346984096824</v>
      </c>
      <c r="S26" s="66">
        <v>585.78192957636247</v>
      </c>
      <c r="T26" s="66">
        <v>595.05038931177035</v>
      </c>
      <c r="U26" s="66">
        <v>604.31884904714866</v>
      </c>
      <c r="V26" s="67">
        <v>613.58730878254198</v>
      </c>
      <c r="W26" s="66">
        <v>622.85576851795088</v>
      </c>
      <c r="X26" s="66">
        <v>632.12422825334454</v>
      </c>
      <c r="Y26" s="66">
        <v>641.3926879887382</v>
      </c>
      <c r="Z26" s="66">
        <v>650.66114772413141</v>
      </c>
      <c r="AA26" s="66">
        <v>659.92960745952496</v>
      </c>
      <c r="AB26" s="66">
        <v>669.19806719491874</v>
      </c>
      <c r="AC26" s="66">
        <v>678.46652693029569</v>
      </c>
      <c r="AD26" s="66">
        <v>687.73498666568935</v>
      </c>
      <c r="AE26" s="66">
        <v>697.00344640108335</v>
      </c>
      <c r="AF26" s="66">
        <v>706.27190613647588</v>
      </c>
      <c r="AG26" s="56">
        <v>715.54036587186908</v>
      </c>
      <c r="AH26" s="66">
        <v>724.80882560726366</v>
      </c>
      <c r="AI26" s="66">
        <v>734.07728534267312</v>
      </c>
      <c r="AJ26" s="66">
        <v>743.34574507804939</v>
      </c>
      <c r="AK26" s="66">
        <v>752.61420481346033</v>
      </c>
      <c r="AL26" s="66">
        <v>761.88266454885388</v>
      </c>
      <c r="AM26" s="66">
        <v>771.15112428424709</v>
      </c>
      <c r="AN26" s="66">
        <v>780.41958401962279</v>
      </c>
      <c r="AO26" s="66">
        <v>789.68804375501634</v>
      </c>
      <c r="AP26" s="66">
        <v>798.95650349042785</v>
      </c>
      <c r="AQ26" s="66">
        <v>808.2249632258214</v>
      </c>
      <c r="AR26" s="66">
        <v>817.49342296119653</v>
      </c>
      <c r="AS26" s="66">
        <v>826.76188269659042</v>
      </c>
      <c r="AT26" s="66">
        <v>836.03034243200204</v>
      </c>
      <c r="AU26" s="66">
        <v>845.29880216739571</v>
      </c>
      <c r="AV26" s="66">
        <v>854.56726190278914</v>
      </c>
      <c r="AW26" s="66">
        <v>863.83572163818269</v>
      </c>
      <c r="AX26" s="66">
        <v>873.10418137355725</v>
      </c>
      <c r="AY26" s="66">
        <v>882.37264110894989</v>
      </c>
      <c r="AZ26" s="68">
        <v>891.64110084434355</v>
      </c>
      <c r="BA26" s="54"/>
    </row>
    <row r="27" spans="1:53" x14ac:dyDescent="0.25">
      <c r="A27" s="73">
        <v>65</v>
      </c>
      <c r="B27" s="66">
        <v>416.24552770429443</v>
      </c>
      <c r="C27" s="66">
        <v>425.37139575145147</v>
      </c>
      <c r="D27" s="66">
        <v>434.49726379860806</v>
      </c>
      <c r="E27" s="66">
        <v>443.62313184576453</v>
      </c>
      <c r="F27" s="66">
        <v>452.74899989292106</v>
      </c>
      <c r="G27" s="66">
        <v>461.87486794007754</v>
      </c>
      <c r="H27" s="66">
        <v>471.00073598724703</v>
      </c>
      <c r="I27" s="66">
        <v>480.12660403439122</v>
      </c>
      <c r="J27" s="66">
        <v>489.25247208154741</v>
      </c>
      <c r="K27" s="66">
        <v>498.37834012871696</v>
      </c>
      <c r="L27" s="66">
        <v>507.50420817586036</v>
      </c>
      <c r="M27" s="66">
        <v>516.630076223017</v>
      </c>
      <c r="N27" s="66">
        <v>525.75594427017415</v>
      </c>
      <c r="O27" s="66">
        <v>534.88181231732972</v>
      </c>
      <c r="P27" s="66">
        <v>544.00768036448699</v>
      </c>
      <c r="Q27" s="66">
        <v>553.1335484116571</v>
      </c>
      <c r="R27" s="66">
        <v>562.25941645880027</v>
      </c>
      <c r="S27" s="66">
        <v>571.38528450595584</v>
      </c>
      <c r="T27" s="66">
        <v>580.51115255312743</v>
      </c>
      <c r="U27" s="66">
        <v>589.63702060026969</v>
      </c>
      <c r="V27" s="67">
        <v>598.76288864742594</v>
      </c>
      <c r="W27" s="66">
        <v>607.88875669458241</v>
      </c>
      <c r="X27" s="66">
        <v>617.01462474173854</v>
      </c>
      <c r="Y27" s="66">
        <v>626.14049278889615</v>
      </c>
      <c r="Z27" s="66">
        <v>635.26636083605285</v>
      </c>
      <c r="AA27" s="66">
        <v>644.39222888320876</v>
      </c>
      <c r="AB27" s="66">
        <v>653.51809693038103</v>
      </c>
      <c r="AC27" s="66">
        <v>662.64396497752193</v>
      </c>
      <c r="AD27" s="66">
        <v>671.76983302469432</v>
      </c>
      <c r="AE27" s="66">
        <v>680.89570107183476</v>
      </c>
      <c r="AF27" s="66">
        <v>690.02156911900784</v>
      </c>
      <c r="AG27" s="56">
        <v>699.14743716614771</v>
      </c>
      <c r="AH27" s="66">
        <v>708.27330521330452</v>
      </c>
      <c r="AI27" s="66">
        <v>717.39917326046111</v>
      </c>
      <c r="AJ27" s="66">
        <v>726.52504130761758</v>
      </c>
      <c r="AK27" s="66">
        <v>735.65090935479122</v>
      </c>
      <c r="AL27" s="66">
        <v>744.7767774019311</v>
      </c>
      <c r="AM27" s="66">
        <v>753.90264544908791</v>
      </c>
      <c r="AN27" s="66">
        <v>763.02851349624439</v>
      </c>
      <c r="AO27" s="66">
        <v>772.15438154341814</v>
      </c>
      <c r="AP27" s="66">
        <v>781.28024959055722</v>
      </c>
      <c r="AQ27" s="66">
        <v>790.40611763773143</v>
      </c>
      <c r="AR27" s="66">
        <v>799.53198568487039</v>
      </c>
      <c r="AS27" s="66">
        <v>808.65785373202743</v>
      </c>
      <c r="AT27" s="66">
        <v>817.78372177920153</v>
      </c>
      <c r="AU27" s="66">
        <v>826.90958982634004</v>
      </c>
      <c r="AV27" s="66">
        <v>836.03545787351504</v>
      </c>
      <c r="AW27" s="66">
        <v>845.16132592067163</v>
      </c>
      <c r="AX27" s="66">
        <v>854.28719396781037</v>
      </c>
      <c r="AY27" s="66">
        <v>863.41306201496695</v>
      </c>
      <c r="AZ27" s="68">
        <v>872.53893006212263</v>
      </c>
      <c r="BA27" s="54"/>
    </row>
    <row r="28" spans="1:53" x14ac:dyDescent="0.25">
      <c r="A28" s="73">
        <v>66</v>
      </c>
      <c r="B28" s="66">
        <v>404.6357469815029</v>
      </c>
      <c r="C28" s="66">
        <v>413.6233443006837</v>
      </c>
      <c r="D28" s="66">
        <v>422.61094161985295</v>
      </c>
      <c r="E28" s="66">
        <v>431.5985389390226</v>
      </c>
      <c r="F28" s="66">
        <v>440.58613625818026</v>
      </c>
      <c r="G28" s="66">
        <v>449.57373357734923</v>
      </c>
      <c r="H28" s="66">
        <v>458.56133089651888</v>
      </c>
      <c r="I28" s="66">
        <v>467.54892821568779</v>
      </c>
      <c r="J28" s="66">
        <v>476.5365255348699</v>
      </c>
      <c r="K28" s="66">
        <v>485.52412285403938</v>
      </c>
      <c r="L28" s="66">
        <v>494.51172017319635</v>
      </c>
      <c r="M28" s="66">
        <v>503.49931749236561</v>
      </c>
      <c r="N28" s="66">
        <v>512.48691481153492</v>
      </c>
      <c r="O28" s="66">
        <v>521.47451213070406</v>
      </c>
      <c r="P28" s="66">
        <v>530.46210944987308</v>
      </c>
      <c r="Q28" s="66">
        <v>539.44970676905621</v>
      </c>
      <c r="R28" s="66">
        <v>548.43730408822569</v>
      </c>
      <c r="S28" s="66">
        <v>557.42490140738141</v>
      </c>
      <c r="T28" s="66">
        <v>566.41249872655055</v>
      </c>
      <c r="U28" s="66">
        <v>575.40009604572015</v>
      </c>
      <c r="V28" s="67">
        <v>584.38769336490361</v>
      </c>
      <c r="W28" s="66">
        <v>593.375290684059</v>
      </c>
      <c r="X28" s="66">
        <v>602.3628880032287</v>
      </c>
      <c r="Y28" s="66">
        <v>611.35048532239716</v>
      </c>
      <c r="Z28" s="66">
        <v>620.33808264156744</v>
      </c>
      <c r="AA28" s="66">
        <v>629.32567996073635</v>
      </c>
      <c r="AB28" s="66">
        <v>638.31327727992061</v>
      </c>
      <c r="AC28" s="66">
        <v>647.30087459908987</v>
      </c>
      <c r="AD28" s="66">
        <v>656.28847191824389</v>
      </c>
      <c r="AE28" s="66">
        <v>665.27606923742883</v>
      </c>
      <c r="AF28" s="66">
        <v>674.26366655659842</v>
      </c>
      <c r="AG28" s="56">
        <v>683.25126387575278</v>
      </c>
      <c r="AH28" s="66">
        <v>692.23886119492192</v>
      </c>
      <c r="AI28" s="66">
        <v>701.22645851409072</v>
      </c>
      <c r="AJ28" s="66">
        <v>710.21405583326032</v>
      </c>
      <c r="AK28" s="66">
        <v>719.20165315242934</v>
      </c>
      <c r="AL28" s="66">
        <v>728.18925047161508</v>
      </c>
      <c r="AM28" s="66">
        <v>737.17684779076831</v>
      </c>
      <c r="AN28" s="66">
        <v>746.16444510993722</v>
      </c>
      <c r="AO28" s="66">
        <v>755.15204242912375</v>
      </c>
      <c r="AP28" s="66">
        <v>764.13963974827561</v>
      </c>
      <c r="AQ28" s="66">
        <v>773.12723706746272</v>
      </c>
      <c r="AR28" s="66">
        <v>782.11483438661469</v>
      </c>
      <c r="AS28" s="66">
        <v>791.10243170580168</v>
      </c>
      <c r="AT28" s="66">
        <v>800.0900290249532</v>
      </c>
      <c r="AU28" s="66">
        <v>809.07762634414053</v>
      </c>
      <c r="AV28" s="66">
        <v>818.06522366329148</v>
      </c>
      <c r="AW28" s="66">
        <v>827.0528209824796</v>
      </c>
      <c r="AX28" s="66">
        <v>836.0404183016492</v>
      </c>
      <c r="AY28" s="66">
        <v>845.02801562081834</v>
      </c>
      <c r="AZ28" s="68">
        <v>854.01561293998793</v>
      </c>
      <c r="BA28" s="54"/>
    </row>
    <row r="29" spans="1:53" x14ac:dyDescent="0.25">
      <c r="A29" s="73">
        <v>67</v>
      </c>
      <c r="B29" s="66">
        <v>393.37252687730154</v>
      </c>
      <c r="C29" s="66">
        <v>402.2259809529013</v>
      </c>
      <c r="D29" s="66">
        <v>411.07943502850026</v>
      </c>
      <c r="E29" s="66">
        <v>419.93288910411155</v>
      </c>
      <c r="F29" s="66">
        <v>428.78634317971137</v>
      </c>
      <c r="G29" s="66">
        <v>437.63979725529998</v>
      </c>
      <c r="H29" s="66">
        <v>446.49325133091088</v>
      </c>
      <c r="I29" s="66">
        <v>455.3467054064991</v>
      </c>
      <c r="J29" s="66">
        <v>464.20015948211045</v>
      </c>
      <c r="K29" s="66">
        <v>473.05361355771032</v>
      </c>
      <c r="L29" s="66">
        <v>481.90706763331008</v>
      </c>
      <c r="M29" s="66">
        <v>490.76052170890978</v>
      </c>
      <c r="N29" s="66">
        <v>499.61397578449737</v>
      </c>
      <c r="O29" s="66">
        <v>508.46742986009627</v>
      </c>
      <c r="P29" s="66">
        <v>517.32088393570916</v>
      </c>
      <c r="Q29" s="66">
        <v>526.17433801130892</v>
      </c>
      <c r="R29" s="66">
        <v>535.02779208690856</v>
      </c>
      <c r="S29" s="66">
        <v>543.88124616249479</v>
      </c>
      <c r="T29" s="66">
        <v>552.73470023809455</v>
      </c>
      <c r="U29" s="66">
        <v>561.58815431369408</v>
      </c>
      <c r="V29" s="67">
        <v>570.44160838930782</v>
      </c>
      <c r="W29" s="66">
        <v>579.2950624648937</v>
      </c>
      <c r="X29" s="66">
        <v>588.14851654050744</v>
      </c>
      <c r="Y29" s="66">
        <v>597.00197061609276</v>
      </c>
      <c r="Z29" s="66">
        <v>605.85542469169309</v>
      </c>
      <c r="AA29" s="66">
        <v>614.70887876729273</v>
      </c>
      <c r="AB29" s="66">
        <v>623.56233284290647</v>
      </c>
      <c r="AC29" s="66">
        <v>632.41578691849156</v>
      </c>
      <c r="AD29" s="66">
        <v>641.26924099409064</v>
      </c>
      <c r="AE29" s="66">
        <v>650.12269506969142</v>
      </c>
      <c r="AF29" s="66">
        <v>658.97614914529106</v>
      </c>
      <c r="AG29" s="56">
        <v>667.82960322089025</v>
      </c>
      <c r="AH29" s="66">
        <v>676.68305729650501</v>
      </c>
      <c r="AI29" s="66">
        <v>685.53651137208976</v>
      </c>
      <c r="AJ29" s="66">
        <v>694.38996544770464</v>
      </c>
      <c r="AK29" s="66">
        <v>703.24341952328859</v>
      </c>
      <c r="AL29" s="66">
        <v>712.09687359888835</v>
      </c>
      <c r="AM29" s="66">
        <v>720.9503276744889</v>
      </c>
      <c r="AN29" s="66">
        <v>729.80378175010401</v>
      </c>
      <c r="AO29" s="66">
        <v>738.65723582568728</v>
      </c>
      <c r="AP29" s="66">
        <v>747.51068990128681</v>
      </c>
      <c r="AQ29" s="66">
        <v>756.36414397688588</v>
      </c>
      <c r="AR29" s="66">
        <v>765.21759805248655</v>
      </c>
      <c r="AS29" s="66">
        <v>774.07105212808585</v>
      </c>
      <c r="AT29" s="66">
        <v>782.92450620368516</v>
      </c>
      <c r="AU29" s="66">
        <v>791.77796027930231</v>
      </c>
      <c r="AV29" s="66">
        <v>800.63141435490172</v>
      </c>
      <c r="AW29" s="66">
        <v>809.48486843048499</v>
      </c>
      <c r="AX29" s="66">
        <v>818.33832250608452</v>
      </c>
      <c r="AY29" s="66">
        <v>827.19177658170133</v>
      </c>
      <c r="AZ29" s="68">
        <v>836.0452306573012</v>
      </c>
      <c r="BA29" s="54"/>
    </row>
    <row r="30" spans="1:53" x14ac:dyDescent="0.25">
      <c r="A30" s="73">
        <v>68</v>
      </c>
      <c r="B30" s="66">
        <v>382.44057795264587</v>
      </c>
      <c r="C30" s="66">
        <v>391.16383417419269</v>
      </c>
      <c r="D30" s="66">
        <v>399.88709039573956</v>
      </c>
      <c r="E30" s="66">
        <v>408.61034661728632</v>
      </c>
      <c r="F30" s="66">
        <v>417.33360283882183</v>
      </c>
      <c r="G30" s="66">
        <v>426.05685906036859</v>
      </c>
      <c r="H30" s="66">
        <v>434.78011528191524</v>
      </c>
      <c r="I30" s="66">
        <v>443.50337150347377</v>
      </c>
      <c r="J30" s="66">
        <v>452.22662772502065</v>
      </c>
      <c r="K30" s="66">
        <v>460.94988394656735</v>
      </c>
      <c r="L30" s="66">
        <v>469.67314016811429</v>
      </c>
      <c r="M30" s="66">
        <v>478.39639638964911</v>
      </c>
      <c r="N30" s="66">
        <v>487.11965261119559</v>
      </c>
      <c r="O30" s="66">
        <v>495.84290883274195</v>
      </c>
      <c r="P30" s="66">
        <v>504.56616505428889</v>
      </c>
      <c r="Q30" s="66">
        <v>513.28942127584844</v>
      </c>
      <c r="R30" s="66">
        <v>522.01267749738247</v>
      </c>
      <c r="S30" s="66">
        <v>530.73593371892889</v>
      </c>
      <c r="T30" s="66">
        <v>539.45918994047554</v>
      </c>
      <c r="U30" s="66">
        <v>548.18244616202219</v>
      </c>
      <c r="V30" s="67">
        <v>556.90570238358259</v>
      </c>
      <c r="W30" s="66">
        <v>565.62895860511549</v>
      </c>
      <c r="X30" s="66">
        <v>574.35221482666259</v>
      </c>
      <c r="Y30" s="66">
        <v>583.07547104820924</v>
      </c>
      <c r="Z30" s="66">
        <v>591.79872726976998</v>
      </c>
      <c r="AA30" s="66">
        <v>600.52198349131686</v>
      </c>
      <c r="AB30" s="66">
        <v>609.24523971284918</v>
      </c>
      <c r="AC30" s="66">
        <v>617.96849593439583</v>
      </c>
      <c r="AD30" s="66">
        <v>626.69175215594237</v>
      </c>
      <c r="AE30" s="66">
        <v>635.41500837749004</v>
      </c>
      <c r="AF30" s="66">
        <v>644.13826459903623</v>
      </c>
      <c r="AG30" s="56">
        <v>652.86152082059778</v>
      </c>
      <c r="AH30" s="66">
        <v>661.58477704213033</v>
      </c>
      <c r="AI30" s="66">
        <v>670.30803326367629</v>
      </c>
      <c r="AJ30" s="66">
        <v>679.0312894852384</v>
      </c>
      <c r="AK30" s="66">
        <v>687.75454570678517</v>
      </c>
      <c r="AL30" s="66">
        <v>696.47780192831635</v>
      </c>
      <c r="AM30" s="66">
        <v>705.20105814986312</v>
      </c>
      <c r="AN30" s="66">
        <v>713.92431437141045</v>
      </c>
      <c r="AO30" s="66">
        <v>722.64757059295675</v>
      </c>
      <c r="AP30" s="66">
        <v>731.37082681451943</v>
      </c>
      <c r="AQ30" s="66">
        <v>740.09408303605005</v>
      </c>
      <c r="AR30" s="66">
        <v>748.81733925759659</v>
      </c>
      <c r="AS30" s="66">
        <v>757.54059547914346</v>
      </c>
      <c r="AT30" s="66">
        <v>766.26385170070694</v>
      </c>
      <c r="AU30" s="66">
        <v>774.98710792225336</v>
      </c>
      <c r="AV30" s="66">
        <v>783.71036414378375</v>
      </c>
      <c r="AW30" s="66">
        <v>792.43362036534745</v>
      </c>
      <c r="AX30" s="66">
        <v>801.15687658689399</v>
      </c>
      <c r="AY30" s="66">
        <v>809.88013280842358</v>
      </c>
      <c r="AZ30" s="68">
        <v>818.60338902998797</v>
      </c>
      <c r="BA30" s="54"/>
    </row>
    <row r="31" spans="1:53" x14ac:dyDescent="0.25">
      <c r="A31" s="73">
        <v>69</v>
      </c>
      <c r="B31" s="66">
        <v>371.82549711275232</v>
      </c>
      <c r="C31" s="66">
        <v>380.42232933107755</v>
      </c>
      <c r="D31" s="66">
        <v>389.01916154942427</v>
      </c>
      <c r="E31" s="66">
        <v>397.61599376774979</v>
      </c>
      <c r="F31" s="66">
        <v>406.21282598608559</v>
      </c>
      <c r="G31" s="66">
        <v>414.80965820442151</v>
      </c>
      <c r="H31" s="66">
        <v>423.4064904227684</v>
      </c>
      <c r="I31" s="66">
        <v>432.00332264110432</v>
      </c>
      <c r="J31" s="66">
        <v>440.60015485944041</v>
      </c>
      <c r="K31" s="66">
        <v>449.19698707776479</v>
      </c>
      <c r="L31" s="66">
        <v>457.79381929610042</v>
      </c>
      <c r="M31" s="66">
        <v>466.39065151444845</v>
      </c>
      <c r="N31" s="66">
        <v>474.98748373277255</v>
      </c>
      <c r="O31" s="66">
        <v>483.5843159511079</v>
      </c>
      <c r="P31" s="66">
        <v>492.18114816944421</v>
      </c>
      <c r="Q31" s="66">
        <v>500.77798038779258</v>
      </c>
      <c r="R31" s="66">
        <v>509.374812606116</v>
      </c>
      <c r="S31" s="66">
        <v>517.97164482446453</v>
      </c>
      <c r="T31" s="66">
        <v>526.56847704278766</v>
      </c>
      <c r="U31" s="66">
        <v>535.1653092611366</v>
      </c>
      <c r="V31" s="67">
        <v>543.76214147945961</v>
      </c>
      <c r="W31" s="66">
        <v>552.35897369780866</v>
      </c>
      <c r="X31" s="66">
        <v>560.95580591613111</v>
      </c>
      <c r="Y31" s="66">
        <v>569.55263813446811</v>
      </c>
      <c r="Z31" s="66">
        <v>578.14947035280341</v>
      </c>
      <c r="AA31" s="66">
        <v>586.74630257113927</v>
      </c>
      <c r="AB31" s="66">
        <v>595.34313478948889</v>
      </c>
      <c r="AC31" s="66">
        <v>603.93996700782475</v>
      </c>
      <c r="AD31" s="66">
        <v>612.53679922614663</v>
      </c>
      <c r="AE31" s="66">
        <v>621.13363144448249</v>
      </c>
      <c r="AF31" s="66">
        <v>629.73046366281835</v>
      </c>
      <c r="AG31" s="56">
        <v>638.32729588116877</v>
      </c>
      <c r="AH31" s="66">
        <v>646.92412809949064</v>
      </c>
      <c r="AI31" s="66">
        <v>655.52096031782628</v>
      </c>
      <c r="AJ31" s="66">
        <v>664.11779253616191</v>
      </c>
      <c r="AK31" s="66">
        <v>672.71462475451278</v>
      </c>
      <c r="AL31" s="66">
        <v>681.31145697284853</v>
      </c>
      <c r="AM31" s="66">
        <v>689.9082891911703</v>
      </c>
      <c r="AN31" s="66">
        <v>698.50512140950559</v>
      </c>
      <c r="AO31" s="66">
        <v>707.10195362784179</v>
      </c>
      <c r="AP31" s="66">
        <v>715.6987858461772</v>
      </c>
      <c r="AQ31" s="66">
        <v>724.29561806452898</v>
      </c>
      <c r="AR31" s="66">
        <v>732.8924502828495</v>
      </c>
      <c r="AS31" s="66">
        <v>741.48928250118479</v>
      </c>
      <c r="AT31" s="66">
        <v>750.08611471953702</v>
      </c>
      <c r="AU31" s="66">
        <v>758.68294693787288</v>
      </c>
      <c r="AV31" s="66">
        <v>767.27977915620897</v>
      </c>
      <c r="AW31" s="66">
        <v>775.87661137452869</v>
      </c>
      <c r="AX31" s="66">
        <v>784.47344359288104</v>
      </c>
      <c r="AY31" s="66">
        <v>793.07027581120053</v>
      </c>
      <c r="AZ31" s="68">
        <v>801.66710802953685</v>
      </c>
      <c r="BA31" s="54"/>
    </row>
    <row r="32" spans="1:53" x14ac:dyDescent="0.25">
      <c r="A32" s="73">
        <v>70</v>
      </c>
      <c r="B32" s="66">
        <v>361.51370429684545</v>
      </c>
      <c r="C32" s="66">
        <v>369.98772462634838</v>
      </c>
      <c r="D32" s="66">
        <v>378.46174495585058</v>
      </c>
      <c r="E32" s="66">
        <v>386.93576528536369</v>
      </c>
      <c r="F32" s="66">
        <v>395.40978561485548</v>
      </c>
      <c r="G32" s="66">
        <v>403.88380594436893</v>
      </c>
      <c r="H32" s="66">
        <v>412.35782627386106</v>
      </c>
      <c r="I32" s="66">
        <v>420.83184660337423</v>
      </c>
      <c r="J32" s="66">
        <v>429.30586693286551</v>
      </c>
      <c r="K32" s="66">
        <v>437.77988726236771</v>
      </c>
      <c r="L32" s="66">
        <v>446.25390759188218</v>
      </c>
      <c r="M32" s="66">
        <v>454.72792792137341</v>
      </c>
      <c r="N32" s="66">
        <v>463.20194825088743</v>
      </c>
      <c r="O32" s="66">
        <v>471.67596858039013</v>
      </c>
      <c r="P32" s="66">
        <v>480.14998890988102</v>
      </c>
      <c r="Q32" s="66">
        <v>488.62400923939532</v>
      </c>
      <c r="R32" s="66">
        <v>497.09802956888615</v>
      </c>
      <c r="S32" s="66">
        <v>505.57204989838903</v>
      </c>
      <c r="T32" s="66">
        <v>514.04607022789048</v>
      </c>
      <c r="U32" s="66">
        <v>522.52009055739279</v>
      </c>
      <c r="V32" s="67">
        <v>530.99411088690852</v>
      </c>
      <c r="W32" s="66">
        <v>539.46813121639889</v>
      </c>
      <c r="X32" s="66">
        <v>547.94215154590074</v>
      </c>
      <c r="Y32" s="66">
        <v>556.41617187541647</v>
      </c>
      <c r="Z32" s="66">
        <v>564.89019220490604</v>
      </c>
      <c r="AA32" s="66">
        <v>573.36421253442188</v>
      </c>
      <c r="AB32" s="66">
        <v>581.83823286392453</v>
      </c>
      <c r="AC32" s="66">
        <v>590.31225319341343</v>
      </c>
      <c r="AD32" s="66">
        <v>598.78627352292972</v>
      </c>
      <c r="AE32" s="66">
        <v>607.26029385243226</v>
      </c>
      <c r="AF32" s="66">
        <v>615.73431418192126</v>
      </c>
      <c r="AG32" s="56">
        <v>624.20833451142403</v>
      </c>
      <c r="AH32" s="66">
        <v>632.68235484092645</v>
      </c>
      <c r="AI32" s="66">
        <v>641.15637517044274</v>
      </c>
      <c r="AJ32" s="66">
        <v>649.63039549994562</v>
      </c>
      <c r="AK32" s="66">
        <v>658.10441582943417</v>
      </c>
      <c r="AL32" s="66">
        <v>666.57843615895092</v>
      </c>
      <c r="AM32" s="66">
        <v>675.05245648845346</v>
      </c>
      <c r="AN32" s="66">
        <v>683.52647681794122</v>
      </c>
      <c r="AO32" s="66">
        <v>692.00049714744353</v>
      </c>
      <c r="AP32" s="66">
        <v>700.47451747694572</v>
      </c>
      <c r="AQ32" s="66">
        <v>708.94853780644894</v>
      </c>
      <c r="AR32" s="66">
        <v>717.42255813596671</v>
      </c>
      <c r="AS32" s="66">
        <v>725.89657846545367</v>
      </c>
      <c r="AT32" s="66">
        <v>734.37059879495621</v>
      </c>
      <c r="AU32" s="66">
        <v>742.84461912447455</v>
      </c>
      <c r="AV32" s="66">
        <v>751.3186394539772</v>
      </c>
      <c r="AW32" s="66">
        <v>759.79265978346439</v>
      </c>
      <c r="AX32" s="66">
        <v>768.26668011296579</v>
      </c>
      <c r="AY32" s="66">
        <v>776.74070044246866</v>
      </c>
      <c r="AZ32" s="68">
        <v>785.21472077198746</v>
      </c>
      <c r="BA32" s="54"/>
    </row>
    <row r="33" spans="1:53" s="52" customFormat="1" x14ac:dyDescent="0.25">
      <c r="A33" s="76">
        <v>71</v>
      </c>
      <c r="B33" s="67">
        <v>351.49238451801659</v>
      </c>
      <c r="C33" s="67">
        <v>359.84705244852228</v>
      </c>
      <c r="D33" s="67">
        <v>368.20172037900784</v>
      </c>
      <c r="E33" s="67">
        <v>376.55638830951335</v>
      </c>
      <c r="F33" s="67">
        <v>384.91105623999863</v>
      </c>
      <c r="G33" s="67">
        <v>393.26572417050437</v>
      </c>
      <c r="H33" s="67">
        <v>401.62039210098908</v>
      </c>
      <c r="I33" s="67">
        <v>409.9750600314847</v>
      </c>
      <c r="J33" s="67">
        <v>418.32972796198015</v>
      </c>
      <c r="K33" s="67">
        <v>426.68439589247606</v>
      </c>
      <c r="L33" s="67">
        <v>435.03906382297106</v>
      </c>
      <c r="M33" s="67">
        <v>443.39373175346657</v>
      </c>
      <c r="N33" s="67">
        <v>451.74839968397339</v>
      </c>
      <c r="O33" s="67">
        <v>460.1030676144573</v>
      </c>
      <c r="P33" s="67">
        <v>468.45773554496435</v>
      </c>
      <c r="Q33" s="67">
        <v>476.81240347544826</v>
      </c>
      <c r="R33" s="67">
        <v>485.16707140594417</v>
      </c>
      <c r="S33" s="67">
        <v>493.52173933645111</v>
      </c>
      <c r="T33" s="67">
        <v>501.87640726693456</v>
      </c>
      <c r="U33" s="67">
        <v>510.23107519743036</v>
      </c>
      <c r="V33" s="67">
        <v>518.58574312792553</v>
      </c>
      <c r="W33" s="67">
        <v>526.94041105842086</v>
      </c>
      <c r="X33" s="67">
        <v>535.29507898891654</v>
      </c>
      <c r="Y33" s="67">
        <v>543.64974691941154</v>
      </c>
      <c r="Z33" s="67">
        <v>552.00441484990688</v>
      </c>
      <c r="AA33" s="67">
        <v>560.35908278040256</v>
      </c>
      <c r="AB33" s="67">
        <v>568.71375071089767</v>
      </c>
      <c r="AC33" s="67">
        <v>577.06841864140654</v>
      </c>
      <c r="AD33" s="67">
        <v>585.42308657190233</v>
      </c>
      <c r="AE33" s="67">
        <v>593.77775450238505</v>
      </c>
      <c r="AF33" s="67">
        <v>602.13242243287982</v>
      </c>
      <c r="AG33" s="56">
        <v>610.48709036337584</v>
      </c>
      <c r="AH33" s="67">
        <v>618.8417582938846</v>
      </c>
      <c r="AI33" s="67">
        <v>627.19642622436584</v>
      </c>
      <c r="AJ33" s="67">
        <v>635.55109415487561</v>
      </c>
      <c r="AK33" s="67">
        <v>643.90576208535674</v>
      </c>
      <c r="AL33" s="67">
        <v>652.26043001585265</v>
      </c>
      <c r="AM33" s="67">
        <v>660.61509794634776</v>
      </c>
      <c r="AN33" s="67">
        <v>668.96976587685776</v>
      </c>
      <c r="AO33" s="67">
        <v>677.32443380735344</v>
      </c>
      <c r="AP33" s="67">
        <v>685.67910173784912</v>
      </c>
      <c r="AQ33" s="67">
        <v>694.03376966833002</v>
      </c>
      <c r="AR33" s="67">
        <v>702.38843759882491</v>
      </c>
      <c r="AS33" s="67">
        <v>710.74310552933559</v>
      </c>
      <c r="AT33" s="67">
        <v>719.09777345981615</v>
      </c>
      <c r="AU33" s="67">
        <v>727.45244139031161</v>
      </c>
      <c r="AV33" s="67">
        <v>735.8071093208074</v>
      </c>
      <c r="AW33" s="67">
        <v>744.16177725130285</v>
      </c>
      <c r="AX33" s="67">
        <v>752.51644518181354</v>
      </c>
      <c r="AY33" s="67">
        <v>760.8711131123091</v>
      </c>
      <c r="AZ33" s="71">
        <v>769.22578104278909</v>
      </c>
      <c r="BA33" s="55"/>
    </row>
    <row r="34" spans="1:53" x14ac:dyDescent="0.25">
      <c r="A34" s="73">
        <v>72</v>
      </c>
      <c r="B34" s="66">
        <v>341.74943473304415</v>
      </c>
      <c r="C34" s="66">
        <v>349.98806560895906</v>
      </c>
      <c r="D34" s="66">
        <v>358.22669648486442</v>
      </c>
      <c r="E34" s="66">
        <v>366.46532736075972</v>
      </c>
      <c r="F34" s="66">
        <v>374.70395823666496</v>
      </c>
      <c r="G34" s="66">
        <v>382.94258911257054</v>
      </c>
      <c r="H34" s="66">
        <v>391.18121998847539</v>
      </c>
      <c r="I34" s="66">
        <v>399.41985086439109</v>
      </c>
      <c r="J34" s="66">
        <v>407.65848174028628</v>
      </c>
      <c r="K34" s="66">
        <v>415.89711261619101</v>
      </c>
      <c r="L34" s="66">
        <v>424.13574349209682</v>
      </c>
      <c r="M34" s="66">
        <v>432.37437436801241</v>
      </c>
      <c r="N34" s="66">
        <v>440.61300524390737</v>
      </c>
      <c r="O34" s="66">
        <v>448.85163611982307</v>
      </c>
      <c r="P34" s="66">
        <v>457.09026699571712</v>
      </c>
      <c r="Q34" s="66">
        <v>465.32889787162213</v>
      </c>
      <c r="R34" s="66">
        <v>473.56752874752755</v>
      </c>
      <c r="S34" s="66">
        <v>481.8061596234329</v>
      </c>
      <c r="T34" s="66">
        <v>490.0447904993498</v>
      </c>
      <c r="U34" s="66">
        <v>498.28342137524294</v>
      </c>
      <c r="V34" s="67">
        <v>506.52205225114875</v>
      </c>
      <c r="W34" s="66">
        <v>514.76068312706582</v>
      </c>
      <c r="X34" s="66">
        <v>522.99931400295861</v>
      </c>
      <c r="Y34" s="66">
        <v>531.23794487886414</v>
      </c>
      <c r="Z34" s="66">
        <v>539.47657575476944</v>
      </c>
      <c r="AA34" s="66">
        <v>547.71520663067486</v>
      </c>
      <c r="AB34" s="66">
        <v>555.95383750657993</v>
      </c>
      <c r="AC34" s="66">
        <v>564.19246838249808</v>
      </c>
      <c r="AD34" s="66">
        <v>572.43109925839053</v>
      </c>
      <c r="AE34" s="66">
        <v>580.66973013429595</v>
      </c>
      <c r="AF34" s="66">
        <v>588.90836101021409</v>
      </c>
      <c r="AG34" s="56">
        <v>597.14699188610564</v>
      </c>
      <c r="AH34" s="66">
        <v>605.3856227620247</v>
      </c>
      <c r="AI34" s="66">
        <v>613.62425363791635</v>
      </c>
      <c r="AJ34" s="66">
        <v>621.86288451382177</v>
      </c>
      <c r="AK34" s="66">
        <v>630.10151538972661</v>
      </c>
      <c r="AL34" s="66">
        <v>638.34014626563214</v>
      </c>
      <c r="AM34" s="66">
        <v>646.57877714155131</v>
      </c>
      <c r="AN34" s="66">
        <v>654.81740801744297</v>
      </c>
      <c r="AO34" s="66">
        <v>663.05603889334816</v>
      </c>
      <c r="AP34" s="66">
        <v>671.29466976925266</v>
      </c>
      <c r="AQ34" s="66">
        <v>679.53330064515808</v>
      </c>
      <c r="AR34" s="66">
        <v>687.77193152106338</v>
      </c>
      <c r="AS34" s="66">
        <v>696.01056239696879</v>
      </c>
      <c r="AT34" s="66">
        <v>704.24919327287409</v>
      </c>
      <c r="AU34" s="66">
        <v>712.48782414877894</v>
      </c>
      <c r="AV34" s="66">
        <v>720.72645502468424</v>
      </c>
      <c r="AW34" s="66">
        <v>728.96508590059</v>
      </c>
      <c r="AX34" s="66">
        <v>737.2037167764945</v>
      </c>
      <c r="AY34" s="66">
        <v>745.44234765239969</v>
      </c>
      <c r="AZ34" s="68">
        <v>753.68097852830522</v>
      </c>
      <c r="BA34" s="54"/>
    </row>
    <row r="35" spans="1:53" x14ac:dyDescent="0.25">
      <c r="A35" s="73">
        <v>73</v>
      </c>
      <c r="B35" s="66">
        <v>332.27341507917623</v>
      </c>
      <c r="C35" s="66">
        <v>340.39918799787733</v>
      </c>
      <c r="D35" s="66">
        <v>348.52496091656877</v>
      </c>
      <c r="E35" s="66">
        <v>356.65073383527022</v>
      </c>
      <c r="F35" s="66">
        <v>364.77650675398093</v>
      </c>
      <c r="G35" s="66">
        <v>372.9022796726718</v>
      </c>
      <c r="H35" s="66">
        <v>381.0280525913729</v>
      </c>
      <c r="I35" s="66">
        <v>389.15382551007451</v>
      </c>
      <c r="J35" s="66">
        <v>397.27959842877505</v>
      </c>
      <c r="K35" s="66">
        <v>405.40537134747603</v>
      </c>
      <c r="L35" s="66">
        <v>413.53114426617714</v>
      </c>
      <c r="M35" s="66">
        <v>421.65691718487869</v>
      </c>
      <c r="N35" s="66">
        <v>429.78269010357951</v>
      </c>
      <c r="O35" s="66">
        <v>437.90846302228027</v>
      </c>
      <c r="P35" s="66">
        <v>446.03423594098132</v>
      </c>
      <c r="Q35" s="66">
        <v>454.16000885968236</v>
      </c>
      <c r="R35" s="66">
        <v>462.28578177838347</v>
      </c>
      <c r="S35" s="66">
        <v>470.41155469708428</v>
      </c>
      <c r="T35" s="66">
        <v>478.53732761578635</v>
      </c>
      <c r="U35" s="66">
        <v>486.66310053449826</v>
      </c>
      <c r="V35" s="67">
        <v>494.7888734531993</v>
      </c>
      <c r="W35" s="66">
        <v>502.91464637190046</v>
      </c>
      <c r="X35" s="66">
        <v>511.0404192905898</v>
      </c>
      <c r="Y35" s="66">
        <v>519.16619220930284</v>
      </c>
      <c r="Z35" s="66">
        <v>527.29196512800399</v>
      </c>
      <c r="AA35" s="66">
        <v>535.41773804669344</v>
      </c>
      <c r="AB35" s="66">
        <v>543.54351096539381</v>
      </c>
      <c r="AC35" s="66">
        <v>551.66928388409497</v>
      </c>
      <c r="AD35" s="66">
        <v>559.79505680280874</v>
      </c>
      <c r="AE35" s="66">
        <v>567.92082972149683</v>
      </c>
      <c r="AF35" s="66">
        <v>576.04660264021095</v>
      </c>
      <c r="AG35" s="56">
        <v>584.17237555891211</v>
      </c>
      <c r="AH35" s="66">
        <v>592.29814847761338</v>
      </c>
      <c r="AI35" s="66">
        <v>600.42392139630135</v>
      </c>
      <c r="AJ35" s="66">
        <v>608.54969431500297</v>
      </c>
      <c r="AK35" s="66">
        <v>616.67546723370378</v>
      </c>
      <c r="AL35" s="66">
        <v>624.80124015240483</v>
      </c>
      <c r="AM35" s="66">
        <v>632.92701307111895</v>
      </c>
      <c r="AN35" s="66">
        <v>641.05278598980658</v>
      </c>
      <c r="AO35" s="66">
        <v>649.17855890850751</v>
      </c>
      <c r="AP35" s="66">
        <v>657.30433182720867</v>
      </c>
      <c r="AQ35" s="66">
        <v>665.43010474590983</v>
      </c>
      <c r="AR35" s="66">
        <v>673.55587766461065</v>
      </c>
      <c r="AS35" s="66">
        <v>681.68165058331169</v>
      </c>
      <c r="AT35" s="66">
        <v>689.80742350202718</v>
      </c>
      <c r="AU35" s="66">
        <v>697.93319642072834</v>
      </c>
      <c r="AV35" s="66">
        <v>706.05896933942927</v>
      </c>
      <c r="AW35" s="66">
        <v>714.18474225811622</v>
      </c>
      <c r="AX35" s="66">
        <v>722.31051517681738</v>
      </c>
      <c r="AY35" s="66">
        <v>730.43628809553297</v>
      </c>
      <c r="AZ35" s="68">
        <v>738.56206101421958</v>
      </c>
      <c r="BA35" s="54"/>
    </row>
    <row r="36" spans="1:53" x14ac:dyDescent="0.25">
      <c r="A36" s="73">
        <v>74</v>
      </c>
      <c r="B36" s="66">
        <v>323.05350406458302</v>
      </c>
      <c r="C36" s="66">
        <v>331.06946924113981</v>
      </c>
      <c r="D36" s="66">
        <v>339.0854344177057</v>
      </c>
      <c r="E36" s="66">
        <v>347.10139959425334</v>
      </c>
      <c r="F36" s="66">
        <v>355.1173647708095</v>
      </c>
      <c r="G36" s="66">
        <v>363.13332994736533</v>
      </c>
      <c r="H36" s="66">
        <v>371.14929512392229</v>
      </c>
      <c r="I36" s="66">
        <v>379.16526030047845</v>
      </c>
      <c r="J36" s="66">
        <v>387.18122547704507</v>
      </c>
      <c r="K36" s="66">
        <v>395.19719065360158</v>
      </c>
      <c r="L36" s="66">
        <v>403.21315583014791</v>
      </c>
      <c r="M36" s="66">
        <v>411.22912100670425</v>
      </c>
      <c r="N36" s="66">
        <v>419.24508618326087</v>
      </c>
      <c r="O36" s="66">
        <v>427.26105135982772</v>
      </c>
      <c r="P36" s="66">
        <v>435.27701653637359</v>
      </c>
      <c r="Q36" s="66">
        <v>443.2929817129409</v>
      </c>
      <c r="R36" s="66">
        <v>451.30894688948661</v>
      </c>
      <c r="S36" s="66">
        <v>459.32491206604328</v>
      </c>
      <c r="T36" s="66">
        <v>467.34087724261047</v>
      </c>
      <c r="U36" s="66">
        <v>475.35684241916704</v>
      </c>
      <c r="V36" s="67">
        <v>483.37280759572354</v>
      </c>
      <c r="W36" s="66">
        <v>491.38877277228016</v>
      </c>
      <c r="X36" s="66">
        <v>499.4047379488249</v>
      </c>
      <c r="Y36" s="66">
        <v>507.42070312539323</v>
      </c>
      <c r="Z36" s="66">
        <v>515.43666830194979</v>
      </c>
      <c r="AA36" s="66">
        <v>523.4526334785063</v>
      </c>
      <c r="AB36" s="66">
        <v>531.46859865506281</v>
      </c>
      <c r="AC36" s="66">
        <v>539.48456383160726</v>
      </c>
      <c r="AD36" s="66">
        <v>547.50052900816377</v>
      </c>
      <c r="AE36" s="66">
        <v>555.5164941847205</v>
      </c>
      <c r="AF36" s="66">
        <v>563.53245936128906</v>
      </c>
      <c r="AG36" s="56">
        <v>571.54842453784545</v>
      </c>
      <c r="AH36" s="66">
        <v>579.56438971438934</v>
      </c>
      <c r="AI36" s="66">
        <v>587.58035489094652</v>
      </c>
      <c r="AJ36" s="66">
        <v>595.59632006751508</v>
      </c>
      <c r="AK36" s="66">
        <v>603.61228524405874</v>
      </c>
      <c r="AL36" s="66">
        <v>611.62825042062821</v>
      </c>
      <c r="AM36" s="66">
        <v>619.64421559717164</v>
      </c>
      <c r="AN36" s="66">
        <v>627.66018077372792</v>
      </c>
      <c r="AO36" s="66">
        <v>635.67614595028442</v>
      </c>
      <c r="AP36" s="66">
        <v>643.69211112685468</v>
      </c>
      <c r="AQ36" s="66">
        <v>651.70807630341108</v>
      </c>
      <c r="AR36" s="66">
        <v>659.72404147996758</v>
      </c>
      <c r="AS36" s="66">
        <v>667.74000665651079</v>
      </c>
      <c r="AT36" s="66">
        <v>675.75597183306684</v>
      </c>
      <c r="AU36" s="66">
        <v>683.77193700962312</v>
      </c>
      <c r="AV36" s="66">
        <v>691.78790218619372</v>
      </c>
      <c r="AW36" s="66">
        <v>699.80386736273613</v>
      </c>
      <c r="AX36" s="66">
        <v>707.81983253929207</v>
      </c>
      <c r="AY36" s="66">
        <v>715.83579771584925</v>
      </c>
      <c r="AZ36" s="68">
        <v>723.85176289240508</v>
      </c>
      <c r="BA36" s="54"/>
    </row>
    <row r="37" spans="1:53" x14ac:dyDescent="0.25">
      <c r="A37" s="73">
        <v>75</v>
      </c>
      <c r="B37" s="66">
        <v>314.07945734373141</v>
      </c>
      <c r="C37" s="66">
        <v>321.98854298460043</v>
      </c>
      <c r="D37" s="66">
        <v>329.89762862546087</v>
      </c>
      <c r="E37" s="66">
        <v>337.80671426632989</v>
      </c>
      <c r="F37" s="66">
        <v>345.71579990719846</v>
      </c>
      <c r="G37" s="66">
        <v>353.62488554807697</v>
      </c>
      <c r="H37" s="66">
        <v>361.53397118894605</v>
      </c>
      <c r="I37" s="66">
        <v>369.44305682981519</v>
      </c>
      <c r="J37" s="66">
        <v>377.35214247068433</v>
      </c>
      <c r="K37" s="66">
        <v>385.26122811155346</v>
      </c>
      <c r="L37" s="66">
        <v>393.17031375242254</v>
      </c>
      <c r="M37" s="66">
        <v>401.07939939328151</v>
      </c>
      <c r="N37" s="66">
        <v>408.98848503415121</v>
      </c>
      <c r="O37" s="66">
        <v>416.8975706750299</v>
      </c>
      <c r="P37" s="66">
        <v>424.80665631588857</v>
      </c>
      <c r="Q37" s="66">
        <v>432.71574195675817</v>
      </c>
      <c r="R37" s="66">
        <v>440.62482759762662</v>
      </c>
      <c r="S37" s="66">
        <v>448.53391323849615</v>
      </c>
      <c r="T37" s="66">
        <v>456.44299887936518</v>
      </c>
      <c r="U37" s="66">
        <v>464.35208452024466</v>
      </c>
      <c r="V37" s="67">
        <v>472.261170161103</v>
      </c>
      <c r="W37" s="66">
        <v>480.17025580197259</v>
      </c>
      <c r="X37" s="66">
        <v>488.07934144285213</v>
      </c>
      <c r="Y37" s="66">
        <v>495.98842708372126</v>
      </c>
      <c r="Z37" s="66">
        <v>503.89751272457875</v>
      </c>
      <c r="AA37" s="66">
        <v>511.80659836545954</v>
      </c>
      <c r="AB37" s="66">
        <v>519.71568400632862</v>
      </c>
      <c r="AC37" s="66">
        <v>527.62476964718564</v>
      </c>
      <c r="AD37" s="66">
        <v>535.53385528805507</v>
      </c>
      <c r="AE37" s="66">
        <v>543.44294092893597</v>
      </c>
      <c r="AF37" s="66">
        <v>551.35202656980505</v>
      </c>
      <c r="AG37" s="56">
        <v>559.26111221066185</v>
      </c>
      <c r="AH37" s="66">
        <v>567.17019785153082</v>
      </c>
      <c r="AI37" s="66">
        <v>575.07928349240012</v>
      </c>
      <c r="AJ37" s="66">
        <v>582.98836913328159</v>
      </c>
      <c r="AK37" s="66">
        <v>590.89745477413794</v>
      </c>
      <c r="AL37" s="66">
        <v>598.80654041500702</v>
      </c>
      <c r="AM37" s="66">
        <v>606.71562605588895</v>
      </c>
      <c r="AN37" s="66">
        <v>614.62471169674495</v>
      </c>
      <c r="AO37" s="66">
        <v>622.53379733762711</v>
      </c>
      <c r="AP37" s="66">
        <v>630.44288297848323</v>
      </c>
      <c r="AQ37" s="66">
        <v>638.35196861936538</v>
      </c>
      <c r="AR37" s="66">
        <v>646.26105426023457</v>
      </c>
      <c r="AS37" s="66">
        <v>654.17013990109047</v>
      </c>
      <c r="AT37" s="66">
        <v>662.07922554195909</v>
      </c>
      <c r="AU37" s="66">
        <v>669.98831118284193</v>
      </c>
      <c r="AV37" s="66">
        <v>677.89739682369702</v>
      </c>
      <c r="AW37" s="66">
        <v>685.80648246456599</v>
      </c>
      <c r="AX37" s="66">
        <v>693.71556810544928</v>
      </c>
      <c r="AY37" s="66">
        <v>701.62465374630449</v>
      </c>
      <c r="AZ37" s="68">
        <v>709.53373938717345</v>
      </c>
      <c r="BA37" s="54"/>
    </row>
    <row r="38" spans="1:53" x14ac:dyDescent="0.25">
      <c r="A38" s="73">
        <v>76</v>
      </c>
      <c r="B38" s="66">
        <v>305.34156974709424</v>
      </c>
      <c r="C38" s="66">
        <v>313.14658847164509</v>
      </c>
      <c r="D38" s="66">
        <v>320.95160719617775</v>
      </c>
      <c r="E38" s="66">
        <v>328.75662592072882</v>
      </c>
      <c r="F38" s="66">
        <v>336.56164464527069</v>
      </c>
      <c r="G38" s="66">
        <v>344.36666336980329</v>
      </c>
      <c r="H38" s="66">
        <v>352.17168209435459</v>
      </c>
      <c r="I38" s="66">
        <v>359.97670081888731</v>
      </c>
      <c r="J38" s="66">
        <v>367.78171954342895</v>
      </c>
      <c r="K38" s="66">
        <v>375.58673826798031</v>
      </c>
      <c r="L38" s="66">
        <v>383.39175699252218</v>
      </c>
      <c r="M38" s="66">
        <v>391.19677571705398</v>
      </c>
      <c r="N38" s="66">
        <v>399.00179444159642</v>
      </c>
      <c r="O38" s="66">
        <v>406.80681316613766</v>
      </c>
      <c r="P38" s="66">
        <v>414.61183189067947</v>
      </c>
      <c r="Q38" s="66">
        <v>422.41685061523162</v>
      </c>
      <c r="R38" s="66">
        <v>430.22186933976315</v>
      </c>
      <c r="S38" s="66">
        <v>438.02688806431541</v>
      </c>
      <c r="T38" s="66">
        <v>445.83190678885734</v>
      </c>
      <c r="U38" s="66">
        <v>453.63692551338892</v>
      </c>
      <c r="V38" s="67">
        <v>461.44194423793061</v>
      </c>
      <c r="W38" s="66">
        <v>469.24696296247214</v>
      </c>
      <c r="X38" s="66">
        <v>477.05198168702481</v>
      </c>
      <c r="Y38" s="66">
        <v>484.85700041155582</v>
      </c>
      <c r="Z38" s="66">
        <v>492.66201913609751</v>
      </c>
      <c r="AA38" s="66">
        <v>500.46703786063978</v>
      </c>
      <c r="AB38" s="66">
        <v>508.27205658519244</v>
      </c>
      <c r="AC38" s="66">
        <v>516.07707530972289</v>
      </c>
      <c r="AD38" s="66">
        <v>523.88209403426458</v>
      </c>
      <c r="AE38" s="66">
        <v>531.68711275880628</v>
      </c>
      <c r="AF38" s="66">
        <v>539.49213148334832</v>
      </c>
      <c r="AG38" s="56">
        <v>547.29715020789013</v>
      </c>
      <c r="AH38" s="66">
        <v>555.10216893243182</v>
      </c>
      <c r="AI38" s="66">
        <v>562.90718765697375</v>
      </c>
      <c r="AJ38" s="66">
        <v>570.71220638151522</v>
      </c>
      <c r="AK38" s="66">
        <v>578.51722510606965</v>
      </c>
      <c r="AL38" s="66">
        <v>586.32224383059952</v>
      </c>
      <c r="AM38" s="66">
        <v>594.12726255515315</v>
      </c>
      <c r="AN38" s="66">
        <v>601.93228127968246</v>
      </c>
      <c r="AO38" s="66">
        <v>609.73730000422415</v>
      </c>
      <c r="AP38" s="66">
        <v>617.5423187287663</v>
      </c>
      <c r="AQ38" s="66">
        <v>625.34733745332096</v>
      </c>
      <c r="AR38" s="66">
        <v>633.15235617784992</v>
      </c>
      <c r="AS38" s="66">
        <v>640.95737490240469</v>
      </c>
      <c r="AT38" s="66">
        <v>648.76239362693366</v>
      </c>
      <c r="AU38" s="66">
        <v>656.5674123514757</v>
      </c>
      <c r="AV38" s="66">
        <v>664.37243107601751</v>
      </c>
      <c r="AW38" s="66">
        <v>672.17744980055897</v>
      </c>
      <c r="AX38" s="66">
        <v>679.98246852510067</v>
      </c>
      <c r="AY38" s="66">
        <v>687.78748724964282</v>
      </c>
      <c r="AZ38" s="68">
        <v>695.59250597419805</v>
      </c>
      <c r="BA38" s="54"/>
    </row>
    <row r="39" spans="1:53" x14ac:dyDescent="0.25">
      <c r="A39" s="73">
        <v>77</v>
      </c>
      <c r="B39" s="66">
        <v>296.83064026985932</v>
      </c>
      <c r="C39" s="66">
        <v>304.53429511487025</v>
      </c>
      <c r="D39" s="66">
        <v>312.23794995986418</v>
      </c>
      <c r="E39" s="66">
        <v>319.94160480486613</v>
      </c>
      <c r="F39" s="66">
        <v>327.64525964987752</v>
      </c>
      <c r="G39" s="66">
        <v>335.34891449487981</v>
      </c>
      <c r="H39" s="66">
        <v>343.05256933987357</v>
      </c>
      <c r="I39" s="66">
        <v>350.75622418487546</v>
      </c>
      <c r="J39" s="66">
        <v>358.45987902987798</v>
      </c>
      <c r="K39" s="66">
        <v>366.16353387488931</v>
      </c>
      <c r="L39" s="66">
        <v>373.86718871988273</v>
      </c>
      <c r="M39" s="66">
        <v>381.57084356488468</v>
      </c>
      <c r="N39" s="66">
        <v>389.27449840988692</v>
      </c>
      <c r="O39" s="66">
        <v>396.97815325488943</v>
      </c>
      <c r="P39" s="66">
        <v>404.68180809989133</v>
      </c>
      <c r="Q39" s="66">
        <v>412.38546294490379</v>
      </c>
      <c r="R39" s="66">
        <v>420.08911778989642</v>
      </c>
      <c r="S39" s="66">
        <v>427.79277263490849</v>
      </c>
      <c r="T39" s="66">
        <v>435.49642747990026</v>
      </c>
      <c r="U39" s="66">
        <v>443.20008232491335</v>
      </c>
      <c r="V39" s="67">
        <v>450.90373716990558</v>
      </c>
      <c r="W39" s="66">
        <v>458.60739201490787</v>
      </c>
      <c r="X39" s="66">
        <v>466.3110468599096</v>
      </c>
      <c r="Y39" s="66">
        <v>474.01470170492297</v>
      </c>
      <c r="Z39" s="66">
        <v>481.71835654991429</v>
      </c>
      <c r="AA39" s="66">
        <v>489.42201139491721</v>
      </c>
      <c r="AB39" s="66">
        <v>497.12566623991893</v>
      </c>
      <c r="AC39" s="66">
        <v>504.82932108493242</v>
      </c>
      <c r="AD39" s="66">
        <v>512.53297592992374</v>
      </c>
      <c r="AE39" s="66">
        <v>520.23663077492586</v>
      </c>
      <c r="AF39" s="66">
        <v>527.94028561992809</v>
      </c>
      <c r="AG39" s="56">
        <v>535.64394046493089</v>
      </c>
      <c r="AH39" s="66">
        <v>543.34759530993222</v>
      </c>
      <c r="AI39" s="66">
        <v>551.05125015493491</v>
      </c>
      <c r="AJ39" s="66">
        <v>558.75490499993691</v>
      </c>
      <c r="AK39" s="66">
        <v>566.45855984495165</v>
      </c>
      <c r="AL39" s="66">
        <v>574.16221468995388</v>
      </c>
      <c r="AM39" s="66">
        <v>581.86586953494407</v>
      </c>
      <c r="AN39" s="66">
        <v>589.5695243799463</v>
      </c>
      <c r="AO39" s="66">
        <v>597.27317922494888</v>
      </c>
      <c r="AP39" s="66">
        <v>604.97683406995145</v>
      </c>
      <c r="AQ39" s="66">
        <v>612.68048891495312</v>
      </c>
      <c r="AR39" s="66">
        <v>620.38414375995558</v>
      </c>
      <c r="AS39" s="66">
        <v>628.08779860497054</v>
      </c>
      <c r="AT39" s="66">
        <v>635.79145344996004</v>
      </c>
      <c r="AU39" s="66">
        <v>643.49510829496239</v>
      </c>
      <c r="AV39" s="66">
        <v>651.1987631399777</v>
      </c>
      <c r="AW39" s="66">
        <v>658.90241798498016</v>
      </c>
      <c r="AX39" s="66">
        <v>666.60607282996932</v>
      </c>
      <c r="AY39" s="66">
        <v>674.30972767497167</v>
      </c>
      <c r="AZ39" s="68">
        <v>682.01338251997402</v>
      </c>
      <c r="BA39" s="54"/>
    </row>
    <row r="40" spans="1:53" x14ac:dyDescent="0.25">
      <c r="A40" s="73">
        <v>78</v>
      </c>
      <c r="B40" s="66">
        <v>288.53793975357917</v>
      </c>
      <c r="C40" s="66">
        <v>296.1428297928847</v>
      </c>
      <c r="D40" s="66">
        <v>303.7477198321734</v>
      </c>
      <c r="E40" s="66">
        <v>311.35260987147058</v>
      </c>
      <c r="F40" s="66">
        <v>318.95749991077639</v>
      </c>
      <c r="G40" s="66">
        <v>326.56238995006504</v>
      </c>
      <c r="H40" s="66">
        <v>334.16727998936244</v>
      </c>
      <c r="I40" s="66">
        <v>341.77217002866797</v>
      </c>
      <c r="J40" s="66">
        <v>349.37706006795617</v>
      </c>
      <c r="K40" s="66">
        <v>356.98195010725334</v>
      </c>
      <c r="L40" s="66">
        <v>364.58684014655978</v>
      </c>
      <c r="M40" s="66">
        <v>372.19173018585695</v>
      </c>
      <c r="N40" s="66">
        <v>379.79662022514486</v>
      </c>
      <c r="O40" s="66">
        <v>387.40151026445142</v>
      </c>
      <c r="P40" s="66">
        <v>395.00640030373938</v>
      </c>
      <c r="Q40" s="66">
        <v>402.61129034303656</v>
      </c>
      <c r="R40" s="66">
        <v>410.21618038233328</v>
      </c>
      <c r="S40" s="66">
        <v>417.82107042163028</v>
      </c>
      <c r="T40" s="66">
        <v>425.42596046093763</v>
      </c>
      <c r="U40" s="66">
        <v>433.03085050023486</v>
      </c>
      <c r="V40" s="67">
        <v>440.63574053953204</v>
      </c>
      <c r="W40" s="66">
        <v>448.24063057881915</v>
      </c>
      <c r="X40" s="66">
        <v>455.84552061811587</v>
      </c>
      <c r="Y40" s="66">
        <v>463.45041065741316</v>
      </c>
      <c r="Z40" s="66">
        <v>471.05530069672091</v>
      </c>
      <c r="AA40" s="66">
        <v>478.66019073600739</v>
      </c>
      <c r="AB40" s="66">
        <v>486.26508077531543</v>
      </c>
      <c r="AC40" s="66">
        <v>493.86997081461266</v>
      </c>
      <c r="AD40" s="66">
        <v>501.47486085391</v>
      </c>
      <c r="AE40" s="66">
        <v>509.07975089320712</v>
      </c>
      <c r="AF40" s="66">
        <v>516.68464093249327</v>
      </c>
      <c r="AG40" s="56">
        <v>524.2895309717901</v>
      </c>
      <c r="AH40" s="66">
        <v>531.89442101108716</v>
      </c>
      <c r="AI40" s="66">
        <v>539.49931105039605</v>
      </c>
      <c r="AJ40" s="66">
        <v>547.10420108969322</v>
      </c>
      <c r="AK40" s="66">
        <v>554.70909112897914</v>
      </c>
      <c r="AL40" s="66">
        <v>562.31398116827609</v>
      </c>
      <c r="AM40" s="66">
        <v>569.91887120757349</v>
      </c>
      <c r="AN40" s="66">
        <v>577.52376124688215</v>
      </c>
      <c r="AO40" s="66">
        <v>585.12865128617943</v>
      </c>
      <c r="AP40" s="66">
        <v>592.7335413254649</v>
      </c>
      <c r="AQ40" s="66">
        <v>600.3384313647615</v>
      </c>
      <c r="AR40" s="66">
        <v>607.94332140405857</v>
      </c>
      <c r="AS40" s="66">
        <v>615.54821144335597</v>
      </c>
      <c r="AT40" s="66">
        <v>623.15310148266553</v>
      </c>
      <c r="AU40" s="66">
        <v>630.75799152196271</v>
      </c>
      <c r="AV40" s="66">
        <v>638.36288156124681</v>
      </c>
      <c r="AW40" s="66">
        <v>645.96777160054444</v>
      </c>
      <c r="AX40" s="66">
        <v>653.57266163985446</v>
      </c>
      <c r="AY40" s="66">
        <v>661.17755167915175</v>
      </c>
      <c r="AZ40" s="68">
        <v>668.78244171843562</v>
      </c>
      <c r="BA40" s="54"/>
    </row>
    <row r="41" spans="1:53" x14ac:dyDescent="0.25">
      <c r="A41" s="73">
        <v>79</v>
      </c>
      <c r="B41" s="66">
        <v>280.45518102252919</v>
      </c>
      <c r="C41" s="66">
        <v>287.96380663094931</v>
      </c>
      <c r="D41" s="66">
        <v>295.47243223936931</v>
      </c>
      <c r="E41" s="66">
        <v>302.9810578477813</v>
      </c>
      <c r="F41" s="66">
        <v>310.48968345620943</v>
      </c>
      <c r="G41" s="66">
        <v>317.9983090646295</v>
      </c>
      <c r="H41" s="66">
        <v>325.50693467304103</v>
      </c>
      <c r="I41" s="66">
        <v>333.01556028146098</v>
      </c>
      <c r="J41" s="66">
        <v>340.52418588988093</v>
      </c>
      <c r="K41" s="66">
        <v>348.03281149830968</v>
      </c>
      <c r="L41" s="66">
        <v>355.54143710672963</v>
      </c>
      <c r="M41" s="66">
        <v>363.05006271514975</v>
      </c>
      <c r="N41" s="66">
        <v>370.55868832356981</v>
      </c>
      <c r="O41" s="66">
        <v>378.06731393198049</v>
      </c>
      <c r="P41" s="66">
        <v>385.57593954040999</v>
      </c>
      <c r="Q41" s="66">
        <v>393.0845651488209</v>
      </c>
      <c r="R41" s="66">
        <v>400.59319075724045</v>
      </c>
      <c r="S41" s="66">
        <v>408.10181636566028</v>
      </c>
      <c r="T41" s="66">
        <v>415.61044197408057</v>
      </c>
      <c r="U41" s="66">
        <v>423.11906758251007</v>
      </c>
      <c r="V41" s="67">
        <v>430.6276931909199</v>
      </c>
      <c r="W41" s="66">
        <v>438.13631879935031</v>
      </c>
      <c r="X41" s="66">
        <v>445.64494440776008</v>
      </c>
      <c r="Y41" s="66">
        <v>453.15357001618025</v>
      </c>
      <c r="Z41" s="66">
        <v>460.66219562461026</v>
      </c>
      <c r="AA41" s="66">
        <v>468.17082123302009</v>
      </c>
      <c r="AB41" s="66">
        <v>475.67944684143998</v>
      </c>
      <c r="AC41" s="66">
        <v>483.18807244987039</v>
      </c>
      <c r="AD41" s="66">
        <v>490.69669805828028</v>
      </c>
      <c r="AE41" s="66">
        <v>498.20532366670011</v>
      </c>
      <c r="AF41" s="66">
        <v>505.71394927511955</v>
      </c>
      <c r="AG41" s="56">
        <v>513.22257488353955</v>
      </c>
      <c r="AH41" s="66">
        <v>520.73120049197075</v>
      </c>
      <c r="AI41" s="66">
        <v>528.23982610037967</v>
      </c>
      <c r="AJ41" s="66">
        <v>535.74845170879973</v>
      </c>
      <c r="AK41" s="66">
        <v>543.25707731723105</v>
      </c>
      <c r="AL41" s="66">
        <v>550.76570292563963</v>
      </c>
      <c r="AM41" s="66">
        <v>558.27432853407117</v>
      </c>
      <c r="AN41" s="66">
        <v>565.78295414249112</v>
      </c>
      <c r="AO41" s="66">
        <v>573.29157975091107</v>
      </c>
      <c r="AP41" s="66">
        <v>580.80020535931897</v>
      </c>
      <c r="AQ41" s="66">
        <v>588.30883096775108</v>
      </c>
      <c r="AR41" s="66">
        <v>595.81745657617125</v>
      </c>
      <c r="AS41" s="66">
        <v>603.32608218457904</v>
      </c>
      <c r="AT41" s="66">
        <v>610.83470779301126</v>
      </c>
      <c r="AU41" s="66">
        <v>618.34333340141905</v>
      </c>
      <c r="AV41" s="66">
        <v>625.85195900983933</v>
      </c>
      <c r="AW41" s="66">
        <v>633.36058461827156</v>
      </c>
      <c r="AX41" s="66">
        <v>640.869210226679</v>
      </c>
      <c r="AY41" s="66">
        <v>648.37783583509884</v>
      </c>
      <c r="AZ41" s="68">
        <v>655.88646144351856</v>
      </c>
      <c r="BA41" s="54"/>
    </row>
    <row r="42" spans="1:53" ht="15.75" thickBot="1" x14ac:dyDescent="0.3">
      <c r="A42" s="74">
        <v>80</v>
      </c>
      <c r="B42" s="57">
        <v>272.57449125973949</v>
      </c>
      <c r="C42" s="57">
        <v>279.98925904805429</v>
      </c>
      <c r="D42" s="57">
        <v>287.404026836377</v>
      </c>
      <c r="E42" s="57">
        <v>294.81879462468385</v>
      </c>
      <c r="F42" s="57">
        <v>302.23356241299825</v>
      </c>
      <c r="G42" s="57">
        <v>309.64833020132141</v>
      </c>
      <c r="H42" s="57">
        <v>317.06309798962781</v>
      </c>
      <c r="I42" s="57">
        <v>324.47786577795091</v>
      </c>
      <c r="J42" s="57">
        <v>331.89263356626577</v>
      </c>
      <c r="K42" s="57">
        <v>339.30740135457211</v>
      </c>
      <c r="L42" s="57">
        <v>346.72216914288651</v>
      </c>
      <c r="M42" s="57">
        <v>354.13693693121019</v>
      </c>
      <c r="N42" s="57">
        <v>361.55170471951641</v>
      </c>
      <c r="O42" s="57">
        <v>368.96647250783968</v>
      </c>
      <c r="P42" s="57">
        <v>376.38124029614528</v>
      </c>
      <c r="Q42" s="57">
        <v>383.79600808445991</v>
      </c>
      <c r="R42" s="57">
        <v>391.21077587277489</v>
      </c>
      <c r="S42" s="57">
        <v>398.62554366108964</v>
      </c>
      <c r="T42" s="57">
        <v>406.04031144940438</v>
      </c>
      <c r="U42" s="57">
        <v>413.45507923772846</v>
      </c>
      <c r="V42" s="58">
        <v>420.86984702604326</v>
      </c>
      <c r="W42" s="57">
        <v>428.28461481434817</v>
      </c>
      <c r="X42" s="57">
        <v>435.69938260266349</v>
      </c>
      <c r="Y42" s="57">
        <v>443.11415039098767</v>
      </c>
      <c r="Z42" s="57">
        <v>450.52891817930248</v>
      </c>
      <c r="AA42" s="57">
        <v>457.94368596761734</v>
      </c>
      <c r="AB42" s="57">
        <v>465.35845375592197</v>
      </c>
      <c r="AC42" s="57">
        <v>472.77322154423655</v>
      </c>
      <c r="AD42" s="57">
        <v>480.1879893325513</v>
      </c>
      <c r="AE42" s="57">
        <v>487.60275712087645</v>
      </c>
      <c r="AF42" s="57">
        <v>495.01752490918057</v>
      </c>
      <c r="AG42" s="59">
        <v>502.43229269750594</v>
      </c>
      <c r="AH42" s="57">
        <v>509.84706048581046</v>
      </c>
      <c r="AI42" s="57">
        <v>517.26182827413561</v>
      </c>
      <c r="AJ42" s="57">
        <v>524.67659606245036</v>
      </c>
      <c r="AK42" s="57">
        <v>532.09136385076545</v>
      </c>
      <c r="AL42" s="57">
        <v>539.50613163907997</v>
      </c>
      <c r="AM42" s="57">
        <v>546.92089942738346</v>
      </c>
      <c r="AN42" s="57">
        <v>554.33566721569889</v>
      </c>
      <c r="AO42" s="57">
        <v>561.75043500401341</v>
      </c>
      <c r="AP42" s="57">
        <v>569.16520279232759</v>
      </c>
      <c r="AQ42" s="57">
        <v>576.57997058065416</v>
      </c>
      <c r="AR42" s="57">
        <v>583.99473836895709</v>
      </c>
      <c r="AS42" s="57">
        <v>591.40950615727206</v>
      </c>
      <c r="AT42" s="57">
        <v>598.82427394558601</v>
      </c>
      <c r="AU42" s="57">
        <v>606.23904173391304</v>
      </c>
      <c r="AV42" s="57">
        <v>613.65380952221551</v>
      </c>
      <c r="AW42" s="57">
        <v>621.06857731054288</v>
      </c>
      <c r="AX42" s="57">
        <v>628.48334509884546</v>
      </c>
      <c r="AY42" s="57">
        <v>635.89811288715998</v>
      </c>
      <c r="AZ42" s="69">
        <v>643.31288067547473</v>
      </c>
      <c r="BA42" s="54"/>
    </row>
    <row r="43" spans="1:53" x14ac:dyDescent="0.25"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5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</row>
    <row r="59" spans="3:4" x14ac:dyDescent="0.25">
      <c r="C59" s="97" t="s">
        <v>88</v>
      </c>
      <c r="D59" s="97"/>
    </row>
    <row r="60" spans="3:4" x14ac:dyDescent="0.25">
      <c r="C60" s="77" t="s">
        <v>87</v>
      </c>
      <c r="D60" s="51" t="s">
        <v>86</v>
      </c>
    </row>
    <row r="61" spans="3:4" x14ac:dyDescent="0.25">
      <c r="C61" s="78">
        <v>0.4</v>
      </c>
      <c r="D61" s="79">
        <f>$B1/1000</f>
        <v>10000</v>
      </c>
    </row>
    <row r="62" spans="3:4" x14ac:dyDescent="0.25">
      <c r="C62" s="78">
        <v>0.41</v>
      </c>
      <c r="D62" s="79">
        <f>D61+300</f>
        <v>10300</v>
      </c>
    </row>
    <row r="63" spans="3:4" x14ac:dyDescent="0.25">
      <c r="C63" s="78">
        <v>0.42</v>
      </c>
      <c r="D63" s="79">
        <f t="shared" ref="D63:D72" si="0">D62+300</f>
        <v>10600</v>
      </c>
    </row>
    <row r="64" spans="3:4" x14ac:dyDescent="0.25">
      <c r="C64" s="78">
        <v>0.43</v>
      </c>
      <c r="D64" s="79">
        <f t="shared" si="0"/>
        <v>10900</v>
      </c>
    </row>
    <row r="65" spans="3:4" x14ac:dyDescent="0.25">
      <c r="C65" s="78">
        <v>0.44</v>
      </c>
      <c r="D65" s="79">
        <f t="shared" si="0"/>
        <v>11200</v>
      </c>
    </row>
    <row r="66" spans="3:4" x14ac:dyDescent="0.25">
      <c r="C66" s="78">
        <v>0.45</v>
      </c>
      <c r="D66" s="79">
        <f t="shared" si="0"/>
        <v>11500</v>
      </c>
    </row>
    <row r="67" spans="3:4" x14ac:dyDescent="0.25">
      <c r="C67" s="78">
        <v>0.46</v>
      </c>
      <c r="D67" s="79">
        <f t="shared" si="0"/>
        <v>11800</v>
      </c>
    </row>
    <row r="68" spans="3:4" x14ac:dyDescent="0.25">
      <c r="C68" s="78">
        <v>0.47</v>
      </c>
      <c r="D68" s="79">
        <f t="shared" si="0"/>
        <v>12100</v>
      </c>
    </row>
    <row r="69" spans="3:4" x14ac:dyDescent="0.25">
      <c r="C69" s="78">
        <v>0.48</v>
      </c>
      <c r="D69" s="79">
        <f t="shared" si="0"/>
        <v>12400</v>
      </c>
    </row>
    <row r="70" spans="3:4" x14ac:dyDescent="0.25">
      <c r="C70" s="78">
        <v>0.49</v>
      </c>
      <c r="D70" s="79">
        <f t="shared" si="0"/>
        <v>12700</v>
      </c>
    </row>
    <row r="71" spans="3:4" x14ac:dyDescent="0.25">
      <c r="C71" s="78">
        <v>0.5</v>
      </c>
      <c r="D71" s="79">
        <f t="shared" si="0"/>
        <v>13000</v>
      </c>
    </row>
    <row r="72" spans="3:4" x14ac:dyDescent="0.25">
      <c r="C72" s="78">
        <v>0.50999999999999901</v>
      </c>
      <c r="D72" s="79">
        <f t="shared" si="0"/>
        <v>13300</v>
      </c>
    </row>
    <row r="73" spans="3:4" x14ac:dyDescent="0.25">
      <c r="C73" s="78">
        <v>0.51999999999999902</v>
      </c>
      <c r="D73" s="79">
        <f>D72+300</f>
        <v>13600</v>
      </c>
    </row>
    <row r="74" spans="3:4" x14ac:dyDescent="0.25">
      <c r="C74" s="78">
        <v>0.52999999999999903</v>
      </c>
      <c r="D74" s="79">
        <f t="shared" ref="D74:D111" si="1">D73+300</f>
        <v>13900</v>
      </c>
    </row>
    <row r="75" spans="3:4" x14ac:dyDescent="0.25">
      <c r="C75" s="78">
        <v>0.53999999999999904</v>
      </c>
      <c r="D75" s="79">
        <f t="shared" si="1"/>
        <v>14200</v>
      </c>
    </row>
    <row r="76" spans="3:4" x14ac:dyDescent="0.25">
      <c r="C76" s="78">
        <v>0.54999999999999905</v>
      </c>
      <c r="D76" s="79">
        <f t="shared" si="1"/>
        <v>14500</v>
      </c>
    </row>
    <row r="77" spans="3:4" x14ac:dyDescent="0.25">
      <c r="C77" s="78">
        <v>0.55999999999999905</v>
      </c>
      <c r="D77" s="79">
        <f t="shared" si="1"/>
        <v>14800</v>
      </c>
    </row>
    <row r="78" spans="3:4" x14ac:dyDescent="0.25">
      <c r="C78" s="78">
        <v>0.56999999999999895</v>
      </c>
      <c r="D78" s="79">
        <f t="shared" si="1"/>
        <v>15100</v>
      </c>
    </row>
    <row r="79" spans="3:4" x14ac:dyDescent="0.25">
      <c r="C79" s="78">
        <v>0.57999999999999896</v>
      </c>
      <c r="D79" s="79">
        <f t="shared" si="1"/>
        <v>15400</v>
      </c>
    </row>
    <row r="80" spans="3:4" x14ac:dyDescent="0.25">
      <c r="C80" s="78">
        <v>0.58999999999999897</v>
      </c>
      <c r="D80" s="79">
        <f t="shared" si="1"/>
        <v>15700</v>
      </c>
    </row>
    <row r="81" spans="3:4" x14ac:dyDescent="0.25">
      <c r="C81" s="78">
        <v>0.59999999999999898</v>
      </c>
      <c r="D81" s="79">
        <f t="shared" si="1"/>
        <v>16000</v>
      </c>
    </row>
    <row r="82" spans="3:4" x14ac:dyDescent="0.25">
      <c r="C82" s="78">
        <v>0.60999999999999899</v>
      </c>
      <c r="D82" s="79">
        <f t="shared" si="1"/>
        <v>16300</v>
      </c>
    </row>
    <row r="83" spans="3:4" x14ac:dyDescent="0.25">
      <c r="C83" s="78">
        <v>0.619999999999999</v>
      </c>
      <c r="D83" s="79">
        <f t="shared" si="1"/>
        <v>16600</v>
      </c>
    </row>
    <row r="84" spans="3:4" x14ac:dyDescent="0.25">
      <c r="C84" s="78">
        <v>0.62999999999999901</v>
      </c>
      <c r="D84" s="79">
        <f t="shared" si="1"/>
        <v>16900</v>
      </c>
    </row>
    <row r="85" spans="3:4" x14ac:dyDescent="0.25">
      <c r="C85" s="78">
        <v>0.63999999999999901</v>
      </c>
      <c r="D85" s="79">
        <f t="shared" si="1"/>
        <v>17200</v>
      </c>
    </row>
    <row r="86" spans="3:4" x14ac:dyDescent="0.25">
      <c r="C86" s="78">
        <v>0.64999999999999902</v>
      </c>
      <c r="D86" s="79">
        <f t="shared" si="1"/>
        <v>17500</v>
      </c>
    </row>
    <row r="87" spans="3:4" x14ac:dyDescent="0.25">
      <c r="C87" s="78">
        <v>0.65999999999999903</v>
      </c>
      <c r="D87" s="79">
        <f t="shared" si="1"/>
        <v>17800</v>
      </c>
    </row>
    <row r="88" spans="3:4" x14ac:dyDescent="0.25">
      <c r="C88" s="78">
        <v>0.66999999999999904</v>
      </c>
      <c r="D88" s="79">
        <f t="shared" si="1"/>
        <v>18100</v>
      </c>
    </row>
    <row r="89" spans="3:4" x14ac:dyDescent="0.25">
      <c r="C89" s="78">
        <v>0.67999999999999905</v>
      </c>
      <c r="D89" s="79">
        <f t="shared" si="1"/>
        <v>18400</v>
      </c>
    </row>
    <row r="90" spans="3:4" x14ac:dyDescent="0.25">
      <c r="C90" s="78">
        <v>0.68999999999999895</v>
      </c>
      <c r="D90" s="79">
        <f t="shared" si="1"/>
        <v>18700</v>
      </c>
    </row>
    <row r="91" spans="3:4" x14ac:dyDescent="0.25">
      <c r="C91" s="78">
        <v>0.69999999999999896</v>
      </c>
      <c r="D91" s="79">
        <f t="shared" si="1"/>
        <v>19000</v>
      </c>
    </row>
    <row r="92" spans="3:4" x14ac:dyDescent="0.25">
      <c r="C92" s="78">
        <v>0.70999999999999897</v>
      </c>
      <c r="D92" s="79">
        <f t="shared" si="1"/>
        <v>19300</v>
      </c>
    </row>
    <row r="93" spans="3:4" x14ac:dyDescent="0.25">
      <c r="C93" s="78">
        <v>0.71999999999999897</v>
      </c>
      <c r="D93" s="79">
        <f t="shared" si="1"/>
        <v>19600</v>
      </c>
    </row>
    <row r="94" spans="3:4" x14ac:dyDescent="0.25">
      <c r="C94" s="78">
        <v>0.72999999999999798</v>
      </c>
      <c r="D94" s="79">
        <f t="shared" si="1"/>
        <v>19900</v>
      </c>
    </row>
    <row r="95" spans="3:4" x14ac:dyDescent="0.25">
      <c r="C95" s="78">
        <v>0.73999999999999799</v>
      </c>
      <c r="D95" s="79">
        <f t="shared" si="1"/>
        <v>20200</v>
      </c>
    </row>
    <row r="96" spans="3:4" x14ac:dyDescent="0.25">
      <c r="C96" s="78">
        <v>0.749999999999998</v>
      </c>
      <c r="D96" s="79">
        <f t="shared" si="1"/>
        <v>20500</v>
      </c>
    </row>
    <row r="97" spans="3:4" x14ac:dyDescent="0.25">
      <c r="C97" s="78">
        <v>0.75999999999999801</v>
      </c>
      <c r="D97" s="79">
        <f t="shared" si="1"/>
        <v>20800</v>
      </c>
    </row>
    <row r="98" spans="3:4" x14ac:dyDescent="0.25">
      <c r="C98" s="78">
        <v>0.76999999999999802</v>
      </c>
      <c r="D98" s="79">
        <f t="shared" si="1"/>
        <v>21100</v>
      </c>
    </row>
    <row r="99" spans="3:4" x14ac:dyDescent="0.25">
      <c r="C99" s="78">
        <v>0.77999999999999803</v>
      </c>
      <c r="D99" s="79">
        <f t="shared" si="1"/>
        <v>21400</v>
      </c>
    </row>
    <row r="100" spans="3:4" x14ac:dyDescent="0.25">
      <c r="C100" s="78">
        <v>0.78999999999999804</v>
      </c>
      <c r="D100" s="79">
        <f t="shared" si="1"/>
        <v>21700</v>
      </c>
    </row>
    <row r="101" spans="3:4" x14ac:dyDescent="0.25">
      <c r="C101" s="78">
        <v>0.79999999999999805</v>
      </c>
      <c r="D101" s="79">
        <f t="shared" si="1"/>
        <v>22000</v>
      </c>
    </row>
    <row r="102" spans="3:4" x14ac:dyDescent="0.25">
      <c r="C102" s="77"/>
      <c r="D102" s="79">
        <f t="shared" si="1"/>
        <v>22300</v>
      </c>
    </row>
    <row r="103" spans="3:4" x14ac:dyDescent="0.25">
      <c r="C103" s="77"/>
      <c r="D103" s="79">
        <f t="shared" si="1"/>
        <v>22600</v>
      </c>
    </row>
    <row r="104" spans="3:4" x14ac:dyDescent="0.25">
      <c r="C104" s="77"/>
      <c r="D104" s="79">
        <f t="shared" si="1"/>
        <v>22900</v>
      </c>
    </row>
    <row r="105" spans="3:4" x14ac:dyDescent="0.25">
      <c r="C105" s="77"/>
      <c r="D105" s="79">
        <f t="shared" si="1"/>
        <v>23200</v>
      </c>
    </row>
    <row r="106" spans="3:4" x14ac:dyDescent="0.25">
      <c r="C106" s="77"/>
      <c r="D106" s="79">
        <f t="shared" si="1"/>
        <v>23500</v>
      </c>
    </row>
    <row r="107" spans="3:4" x14ac:dyDescent="0.25">
      <c r="C107" s="77"/>
      <c r="D107" s="79">
        <f t="shared" si="1"/>
        <v>23800</v>
      </c>
    </row>
    <row r="108" spans="3:4" x14ac:dyDescent="0.25">
      <c r="C108" s="77"/>
      <c r="D108" s="79">
        <f t="shared" si="1"/>
        <v>24100</v>
      </c>
    </row>
    <row r="109" spans="3:4" x14ac:dyDescent="0.25">
      <c r="C109" s="77"/>
      <c r="D109" s="79">
        <f t="shared" si="1"/>
        <v>24400</v>
      </c>
    </row>
    <row r="110" spans="3:4" x14ac:dyDescent="0.25">
      <c r="C110" s="77"/>
      <c r="D110" s="79">
        <f t="shared" si="1"/>
        <v>24700</v>
      </c>
    </row>
    <row r="111" spans="3:4" x14ac:dyDescent="0.25">
      <c r="C111" s="77"/>
      <c r="D111" s="79">
        <f t="shared" si="1"/>
        <v>25000</v>
      </c>
    </row>
  </sheetData>
  <mergeCells count="1">
    <mergeCell ref="C59:D59"/>
  </mergeCells>
  <conditionalFormatting sqref="B43:BA43 BA2:BA42">
    <cfRule type="colorScale" priority="4">
      <colorScale>
        <cfvo type="min"/>
        <cfvo type="max"/>
        <color theme="5" tint="0.39997558519241921"/>
        <color theme="6"/>
      </colorScale>
    </cfRule>
  </conditionalFormatting>
  <conditionalFormatting sqref="B2:AZ42">
    <cfRule type="colorScale" priority="1">
      <colorScale>
        <cfvo type="min"/>
        <cfvo type="percentile" val="50"/>
        <cfvo type="max"/>
        <color rgb="FF00B050"/>
        <color theme="8" tint="0.79998168889431442"/>
        <color theme="9"/>
      </colorScale>
    </cfRule>
  </conditionalFormatting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P3"/>
  <sheetViews>
    <sheetView workbookViewId="0"/>
  </sheetViews>
  <sheetFormatPr defaultRowHeight="15" x14ac:dyDescent="0.25"/>
  <cols>
    <col min="1" max="1" width="47.28515625" bestFit="1" customWidth="1"/>
    <col min="2" max="19" width="14.7109375" bestFit="1" customWidth="1"/>
    <col min="20" max="21" width="13.28515625" bestFit="1" customWidth="1"/>
    <col min="22" max="22" width="11.42578125" bestFit="1" customWidth="1"/>
    <col min="23" max="23" width="12.42578125" bestFit="1" customWidth="1"/>
    <col min="24" max="42" width="14" bestFit="1" customWidth="1"/>
  </cols>
  <sheetData>
    <row r="1" spans="1:42" s="92" customFormat="1" x14ac:dyDescent="0.25">
      <c r="A1" s="90" t="s">
        <v>89</v>
      </c>
    </row>
    <row r="2" spans="1:42" x14ac:dyDescent="0.25">
      <c r="A2" s="52" t="s">
        <v>90</v>
      </c>
      <c r="B2" s="91">
        <v>0.4</v>
      </c>
      <c r="C2" s="91">
        <v>0.41</v>
      </c>
      <c r="D2" s="91">
        <v>0.42</v>
      </c>
      <c r="E2" s="91">
        <v>0.43</v>
      </c>
      <c r="F2" s="91">
        <v>0.44</v>
      </c>
      <c r="G2" s="91">
        <v>0.45</v>
      </c>
      <c r="H2" s="91">
        <v>0.46</v>
      </c>
      <c r="I2" s="91">
        <v>0.47</v>
      </c>
      <c r="J2" s="91">
        <v>0.48</v>
      </c>
      <c r="K2" s="91">
        <v>0.49</v>
      </c>
      <c r="L2" s="91">
        <v>0.5</v>
      </c>
      <c r="M2" s="91">
        <v>0.50999999999999901</v>
      </c>
      <c r="N2" s="91">
        <v>0.51999999999999902</v>
      </c>
      <c r="O2" s="91">
        <v>0.52999999999999903</v>
      </c>
      <c r="P2" s="91">
        <v>0.53999999999999904</v>
      </c>
      <c r="Q2" s="91">
        <v>0.54999999999999905</v>
      </c>
      <c r="R2" s="91">
        <v>0.55999999999999905</v>
      </c>
      <c r="S2" s="91">
        <v>0.56999999999999895</v>
      </c>
      <c r="T2" s="91">
        <v>0.57999999999999896</v>
      </c>
      <c r="U2" s="91">
        <v>0.58999999999999897</v>
      </c>
      <c r="V2" s="91">
        <v>0.59999999999999898</v>
      </c>
      <c r="W2" s="91">
        <v>0.60999999999999899</v>
      </c>
      <c r="X2" s="91">
        <v>0.619999999999999</v>
      </c>
      <c r="Y2" s="91">
        <v>0.62999999999999901</v>
      </c>
      <c r="Z2" s="91">
        <v>0.63999999999999901</v>
      </c>
      <c r="AA2" s="91">
        <v>0.64999999999999902</v>
      </c>
      <c r="AB2" s="91">
        <v>0.65999999999999903</v>
      </c>
      <c r="AC2" s="91">
        <v>0.66999999999999904</v>
      </c>
      <c r="AD2" s="91">
        <v>0.67999999999999905</v>
      </c>
      <c r="AE2" s="91">
        <v>0.68999999999999895</v>
      </c>
      <c r="AF2" s="91">
        <v>0.69999999999999896</v>
      </c>
      <c r="AG2" s="91">
        <v>0.70999999999999897</v>
      </c>
      <c r="AH2" s="91">
        <v>0.71999999999999897</v>
      </c>
      <c r="AI2" s="91">
        <v>0.72999999999999798</v>
      </c>
      <c r="AJ2" s="91">
        <v>0.73999999999999799</v>
      </c>
      <c r="AK2" s="91">
        <v>0.749999999999998</v>
      </c>
      <c r="AL2" s="91">
        <v>0.75999999999999801</v>
      </c>
      <c r="AM2" s="91">
        <v>0.76999999999999802</v>
      </c>
      <c r="AN2" s="91">
        <v>0.77999999999999803</v>
      </c>
      <c r="AO2" s="91">
        <v>0.78999999999999804</v>
      </c>
      <c r="AP2" s="91">
        <v>0.79999999999999805</v>
      </c>
    </row>
    <row r="3" spans="1:42" s="89" customFormat="1" x14ac:dyDescent="0.25">
      <c r="A3" s="94" t="s">
        <v>91</v>
      </c>
      <c r="B3" s="89">
        <v>-9936643.3405000009</v>
      </c>
      <c r="C3" s="89">
        <v>-9439255.2409000006</v>
      </c>
      <c r="D3" s="89">
        <v>-8941867.1413000003</v>
      </c>
      <c r="E3" s="89">
        <v>-8444479.0416999999</v>
      </c>
      <c r="F3" s="89">
        <v>-7947090.9420999996</v>
      </c>
      <c r="G3" s="89">
        <v>-7449702.8425000003</v>
      </c>
      <c r="H3" s="89">
        <v>-6952314.7429</v>
      </c>
      <c r="I3" s="89">
        <v>-6454926.6434000004</v>
      </c>
      <c r="J3" s="89">
        <v>-5957538.5438000001</v>
      </c>
      <c r="K3" s="89">
        <v>-5460150.4441999998</v>
      </c>
      <c r="L3" s="89">
        <v>-4962762.3446000004</v>
      </c>
      <c r="M3" s="89">
        <v>-4465374.2450000001</v>
      </c>
      <c r="N3" s="89">
        <v>-3967986.1453999998</v>
      </c>
      <c r="O3" s="89">
        <v>-3470598.0458</v>
      </c>
      <c r="P3" s="89">
        <v>-2973209.9462000001</v>
      </c>
      <c r="Q3" s="89">
        <v>-2475821.8467000001</v>
      </c>
      <c r="R3" s="89">
        <v>-1978433.7471</v>
      </c>
      <c r="S3" s="89">
        <v>-1481045.6475</v>
      </c>
      <c r="T3" s="89">
        <v>-983657.54790000001</v>
      </c>
      <c r="U3" s="89">
        <v>-486269.44829999999</v>
      </c>
      <c r="V3" s="89">
        <v>11118.6513</v>
      </c>
      <c r="W3" s="89">
        <v>508506.75089999998</v>
      </c>
      <c r="X3" s="89">
        <v>1005894.8504999999</v>
      </c>
      <c r="Y3" s="89">
        <v>1503282.9501</v>
      </c>
      <c r="Z3" s="89">
        <v>2000671.0496</v>
      </c>
      <c r="AA3" s="89">
        <v>2498059.1491999999</v>
      </c>
      <c r="AB3" s="89">
        <v>2995447.2488000002</v>
      </c>
      <c r="AC3" s="89">
        <v>3492835.3484</v>
      </c>
      <c r="AD3" s="89">
        <v>3990223.4479999999</v>
      </c>
      <c r="AE3" s="89">
        <v>4487611.5476000002</v>
      </c>
      <c r="AF3" s="89">
        <v>4984999.6471999995</v>
      </c>
      <c r="AG3" s="89">
        <v>5482387.7467999998</v>
      </c>
      <c r="AH3" s="89">
        <v>5979775.8463000003</v>
      </c>
      <c r="AI3" s="89">
        <v>6477163.9458999997</v>
      </c>
      <c r="AJ3" s="89">
        <v>6974552.0455</v>
      </c>
      <c r="AK3" s="89">
        <v>7471940.1451000003</v>
      </c>
      <c r="AL3" s="89">
        <v>7969328.2446999997</v>
      </c>
      <c r="AM3" s="89">
        <v>8466716.3443</v>
      </c>
      <c r="AN3" s="89">
        <v>8964104.4439000003</v>
      </c>
      <c r="AO3" s="89">
        <v>9461492.5435000006</v>
      </c>
      <c r="AP3" s="89">
        <v>9958880.6431000009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Úvodní list</vt:lpstr>
      <vt:lpstr>Zadání</vt:lpstr>
      <vt:lpstr>Produkce energie</vt:lpstr>
      <vt:lpstr>Úvěr</vt:lpstr>
      <vt:lpstr>Cash flow</vt:lpstr>
      <vt:lpstr>CA ZB teplo</vt:lpstr>
      <vt:lpstr>CA NPV FCFF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 Borufka</cp:lastModifiedBy>
  <dcterms:created xsi:type="dcterms:W3CDTF">2016-02-14T16:00:40Z</dcterms:created>
  <dcterms:modified xsi:type="dcterms:W3CDTF">2016-05-25T08:30:40Z</dcterms:modified>
</cp:coreProperties>
</file>